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ppgave 1-2" sheetId="1" r:id="rId1"/>
    <sheet name="Oppgave 3" sheetId="2" r:id="rId2"/>
  </sheets>
  <definedNames/>
  <calcPr fullCalcOnLoad="1"/>
</workbook>
</file>

<file path=xl/sharedStrings.xml><?xml version="1.0" encoding="utf-8"?>
<sst xmlns="http://schemas.openxmlformats.org/spreadsheetml/2006/main" count="213" uniqueCount="173">
  <si>
    <t>KORT FASIT TIL EKSAMEN I SOS316 VÅREN 2001</t>
  </si>
  <si>
    <t>Oppgave 1</t>
  </si>
  <si>
    <t>a) Hva er glatting (smoothing)?</t>
  </si>
  <si>
    <t>Løsning: glidende gjennomsnitt i stedet for de rå observasjonene.</t>
  </si>
  <si>
    <t>b) Korleis kan ein nytte dummyvariablar til å teste for kurvesamanhengar?</t>
  </si>
  <si>
    <t xml:space="preserve">Ein kan dekomoponere ein kontinuerligt variabel som alder i ett sett dummy-variabler. </t>
  </si>
  <si>
    <t>Dermed vil ein kunne sjå om effektane  dannar eit ikke-lineært mønster.</t>
  </si>
  <si>
    <t>Oppgave 2</t>
  </si>
  <si>
    <t>a1) The 95% confidence interval:    b +- 1.96 Sb</t>
  </si>
  <si>
    <t>b</t>
  </si>
  <si>
    <t>S</t>
  </si>
  <si>
    <t>Intercept</t>
  </si>
  <si>
    <t>Predicted income</t>
  </si>
  <si>
    <t>..</t>
  </si>
  <si>
    <t>Assumptions:</t>
  </si>
  <si>
    <t>I. The model is correct</t>
  </si>
  <si>
    <t xml:space="preserve"> * all relevant variables are in the model</t>
  </si>
  <si>
    <t xml:space="preserve"> * no irrelevant ones</t>
  </si>
  <si>
    <t xml:space="preserve"> * the model is linear</t>
  </si>
  <si>
    <t>II The Gauss-Markow assumptions (BLUE)</t>
  </si>
  <si>
    <t xml:space="preserve"> * Fixed X</t>
  </si>
  <si>
    <t xml:space="preserve"> * The errors has the expectation of zero</t>
  </si>
  <si>
    <t xml:space="preserve">  * The errors has constant variance</t>
  </si>
  <si>
    <t xml:space="preserve"> * The error terns are uncorrelated</t>
  </si>
  <si>
    <t>III The errors term is normally distributed.</t>
  </si>
  <si>
    <t>Only heteroscedasticity and non-normal residuals may be tested in the data.</t>
  </si>
  <si>
    <t>H=5</t>
  </si>
  <si>
    <t>K=23</t>
  </si>
  <si>
    <t>n-K = 2948 - 23 = 2925</t>
  </si>
  <si>
    <t>RSS(K-H) = 91454776</t>
  </si>
  <si>
    <t>RSS(K) =9045674</t>
  </si>
  <si>
    <t>F= 7.056</t>
  </si>
  <si>
    <t>M3</t>
  </si>
  <si>
    <t>M7</t>
  </si>
  <si>
    <t>Sb</t>
  </si>
  <si>
    <t xml:space="preserve"> -loglikelihood</t>
  </si>
  <si>
    <t>intercept</t>
  </si>
  <si>
    <t>Product</t>
  </si>
  <si>
    <t>exp(B)</t>
  </si>
  <si>
    <t>Formula for finding predicted probability:</t>
  </si>
  <si>
    <r>
      <t>P = 1/(1+e</t>
    </r>
    <r>
      <rPr>
        <vertAlign val="superscript"/>
        <sz val="10"/>
        <rFont val="Arial"/>
        <family val="2"/>
      </rPr>
      <t>-Li</t>
    </r>
    <r>
      <rPr>
        <sz val="10"/>
        <rFont val="Arial"/>
        <family val="0"/>
      </rPr>
      <t>)</t>
    </r>
  </si>
  <si>
    <t>Odds ratio</t>
  </si>
  <si>
    <t>Li</t>
  </si>
  <si>
    <t>1/(1+exp[-(-4.95993103+ 0.1555908*Age –0.00141456*Age*Age)])</t>
  </si>
  <si>
    <t>Lj</t>
  </si>
  <si>
    <t>Logit difference</t>
  </si>
  <si>
    <t>Model 4</t>
  </si>
  <si>
    <t>a)</t>
  </si>
  <si>
    <t>Bruk modell 1 for å finne eit konfidensintervall for effekten av å ha heltidsarbeid</t>
  </si>
  <si>
    <t>Vurder om det er ein lineær eller kurvelineær samanheng mellom alder og inntekt.</t>
  </si>
  <si>
    <t>Finn ut frå modell 3 forventa inntekt for ei 40 år gammal kvinne</t>
  </si>
  <si>
    <t>med 12 års utdanning og heiltidsarbeid ved NTNU.</t>
  </si>
  <si>
    <t xml:space="preserve">Brukes oftest ved tidsseriedata. Grunnene til variasjon er: virkelige forandringer + tilfeldige variasjoner. </t>
  </si>
  <si>
    <t>a2) Se på modell 2</t>
  </si>
  <si>
    <t>Både alder og alder kvadrert har signifiukante effekter  --&gt; sammenhengen er kurvelineær.</t>
  </si>
  <si>
    <t>a3) Finn predikert inntekt fra modell 3</t>
  </si>
  <si>
    <t>setter inn</t>
  </si>
  <si>
    <t>Alder</t>
  </si>
  <si>
    <t>Mann</t>
  </si>
  <si>
    <t>E.utdanning</t>
  </si>
  <si>
    <t>Heltidsarbeid</t>
  </si>
  <si>
    <t>Offentleg sektor</t>
  </si>
  <si>
    <t>Alder*Alder</t>
  </si>
  <si>
    <t>De andre leddene kuttes pga at mann=0</t>
  </si>
  <si>
    <t xml:space="preserve">Formuler den modellen som er estimert som Modell 4. </t>
  </si>
  <si>
    <t xml:space="preserve">Vurder om testane i modell 4 er truverdige. </t>
  </si>
  <si>
    <t>Test om bustad gir ei signifikant yting til å forklare variasjonen i inntekt.</t>
  </si>
  <si>
    <t>b)</t>
  </si>
  <si>
    <t>b1) Formuler modell 4.</t>
  </si>
  <si>
    <t>Først definer variablene</t>
  </si>
  <si>
    <t>Skriv så ut ligningen med korrekte symboler for populasjonen</t>
  </si>
  <si>
    <t>Deretter skriv ut forutsetningene</t>
  </si>
  <si>
    <t>Definisjon av variabler</t>
  </si>
  <si>
    <t xml:space="preserve">Y : e.inntekt </t>
  </si>
  <si>
    <t>X1: alder</t>
  </si>
  <si>
    <t>X2: mann</t>
  </si>
  <si>
    <t xml:space="preserve">X22: Uoppgitt KtL </t>
  </si>
  <si>
    <r>
      <t xml:space="preserve">Ligningen:   Yi =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0"/>
      </rPr>
      <t xml:space="preserve"> + … + </t>
    </r>
    <r>
      <rPr>
        <sz val="10"/>
        <rFont val="Symbol"/>
        <family val="1"/>
      </rPr>
      <t>b</t>
    </r>
    <r>
      <rPr>
        <vertAlign val="subscript"/>
        <sz val="10"/>
        <rFont val="Arial"/>
        <family val="2"/>
      </rPr>
      <t>22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22i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e</t>
    </r>
    <r>
      <rPr>
        <vertAlign val="subscript"/>
        <sz val="10"/>
        <rFont val="Arial"/>
        <family val="2"/>
      </rPr>
      <t>i</t>
    </r>
  </si>
  <si>
    <t>Kan vi stole på testene?</t>
  </si>
  <si>
    <t>Vi må se etter heterskedastisitet og ikke-normale residualer</t>
  </si>
  <si>
    <t>Residualplottet er vanskelig å bedømme pga få verdier på den avhengige variabelen.</t>
  </si>
  <si>
    <t>Berge nevner i sin fasit en diamangfasong, men jeg finner det vanskelig å bedømme.</t>
  </si>
  <si>
    <t>Residualfordelingen har en hale til høyre, men diagrammene ser ikke så dårlige ut.</t>
  </si>
  <si>
    <t>Vi kan derfor stort sett stole på testene.</t>
  </si>
  <si>
    <t>Variabelen er dummy-kodet med spredtbygd som referansekategori.</t>
  </si>
  <si>
    <t>Den kritiske verdien i F-fordelinga med 5 og 2925 df er 2.21.</t>
  </si>
  <si>
    <t>Konklusjon: bustad har en signifikant effekt på inntekt</t>
  </si>
  <si>
    <t>Forskjeller mellom modellene 3 og 7</t>
  </si>
  <si>
    <t>Fullltid</t>
  </si>
  <si>
    <t>Offentlig sektor</t>
  </si>
  <si>
    <t>Offentlig*Mann</t>
  </si>
  <si>
    <t>Modell 6 er identisk med modell 4 men er estimert utan den personen som</t>
  </si>
  <si>
    <t>har størst innverknad på estimatet av modell 4. Kva kan seiast om denne</t>
  </si>
  <si>
    <t>personen? Kva konsekvensar har det for regresjonsresultatet at personen vert</t>
  </si>
  <si>
    <t>utelaten?</t>
  </si>
  <si>
    <t>c)</t>
  </si>
  <si>
    <t>Det dreier seg om enhet 1537 med den største Cook D verdien og en stor positiv residual</t>
  </si>
  <si>
    <t>Ut fra bakgrunnskarakteristika vil vi vente at denne personen har en lav inntekt, men</t>
  </si>
  <si>
    <t>som har en inntekt på 450, mens husholdsinntekteen er på 180. Dette kan ikke stemme.</t>
  </si>
  <si>
    <t>Konsekvensene av å utelate personen er heller små.</t>
  </si>
  <si>
    <t>Manglande opplysningar i variabelen ”E.inntekt m/ est. missing” er erstatta</t>
  </si>
  <si>
    <t>med eit estimat frå Modell 7. Modell 7 er identisk med modell 3 men er</t>
  </si>
  <si>
    <t>estimert på faktiske observasjonar. Drøft generelt problemet med manglande</t>
  </si>
  <si>
    <t>observasjonar på avhengig variabel. Vurder konkret og substanisielt</t>
  </si>
  <si>
    <t>skilnadene mellom Modell 3 og 7 i estimerte effektar for ”Mann” og</t>
  </si>
  <si>
    <t>”Offentleg sektor”.</t>
  </si>
  <si>
    <t>d)</t>
  </si>
  <si>
    <t>Det generelle problemet er behandla i Breens bok om sensurerte, selekterte og trunkerte utvalg.</t>
  </si>
  <si>
    <t>I modell 7 er det 317 personer som mangler inntekt.</t>
  </si>
  <si>
    <t>Oppgave 3 Logistisk regresresjon</t>
  </si>
  <si>
    <t>Øvre grense</t>
  </si>
  <si>
    <t>Nedre grense</t>
  </si>
  <si>
    <t>Lag eit konfidensintervall for effekten av ”Mors utdanning” i modell 1.</t>
  </si>
  <si>
    <t xml:space="preserve"> Korleis tolkar ein parameterestimatet for ”Mors utdanning”?</t>
  </si>
  <si>
    <t>Tolkning</t>
  </si>
  <si>
    <t>I logitskalaen: mors utdanning har en positiv og signifikant effekt. Ett år utdanning øker logiten med 0.11.</t>
  </si>
  <si>
    <t>I oddsakalaen: exp(0.1144)=1.12, dvs ett år økning i mors utdanning øker oddsen for å besøke et kunstgalleri med 12%</t>
  </si>
  <si>
    <t>Formuler den modellen som er estimert i modell 3.</t>
  </si>
  <si>
    <t xml:space="preserve"> Finn ut om ”Bustadstype” gir eit signifikant bidrag til modellen. </t>
  </si>
  <si>
    <t>Vurder om føresetnadene for modellen kan seiast å vere stetta.</t>
  </si>
  <si>
    <t>Formuler modellen</t>
  </si>
  <si>
    <t>La Y=1 hvis en person vil besøke et kunstgalleri, Y=0 ellers + forklar logittransformasjonen</t>
  </si>
  <si>
    <t>La X1: Kvinne … X7: Utdanning*alder*alder</t>
  </si>
  <si>
    <t>Skriv ligningen med Li på venstre side.</t>
  </si>
  <si>
    <t>Forutsetninger</t>
  </si>
  <si>
    <t>Se Hamilton, eller Berges fasit + løsninger på tidligere oppgaver</t>
  </si>
  <si>
    <t>Dummyvariablane for bustadstype er bare å finne i modell 4</t>
  </si>
  <si>
    <t>Modell 3 er eller lik modell 4</t>
  </si>
  <si>
    <t>Derfor må vi teste om modell 4 er en forbedring i forhold til modell 3 ved hjelp av en kjikvadrattest</t>
  </si>
  <si>
    <t>Kjikvadrat</t>
  </si>
  <si>
    <t>Kritisk verdi med 5 df er 11.07. Derfor kan nullhypotesnen om ingen effekt forkastes og Bustad har ein signifikant effekt</t>
  </si>
  <si>
    <t>Forutsetninger; Berge nevner tabellen med predikerte vs observerte verdier av Y og er på dette grunnlaget litt skeptisk til modellen</t>
  </si>
  <si>
    <t>Dette er imidlertid ikke noen god test.</t>
  </si>
  <si>
    <t>Der er streke indikasjoner på multikolinearitet pga interaksjonsleddene.</t>
  </si>
  <si>
    <t>Bruk modell 4 til å finne forventa verdi av sannsynet for å vitje det lokale</t>
  </si>
  <si>
    <t>kunstgalleriet for ein 50 år gammal mannleg universitetslærar frå Trondheim</t>
  </si>
  <si>
    <t>med 19 års utdanning når du også får vite at mor hans hadde 8 års utdanning.</t>
  </si>
  <si>
    <t>Skriv opp formelen for å finne betinga effektplott for samanhengen mellom sannsyn og alder.</t>
  </si>
  <si>
    <t>Mors utdanning</t>
  </si>
  <si>
    <t>E.utdanning*alder</t>
  </si>
  <si>
    <t>Alder*Alder*E.utd</t>
  </si>
  <si>
    <t>Småby</t>
  </si>
  <si>
    <t>Predikert logit (Li)</t>
  </si>
  <si>
    <t>Predikert sannsynlighet</t>
  </si>
  <si>
    <t>Vi må starte med å velge verdier for kontrollvariablene: Female=0, E.utdanning=17, mors utdanning=7, småby=1.</t>
  </si>
  <si>
    <t>Vi kunne også satt inn gjennomsnitt for kontrollvariablene.</t>
  </si>
  <si>
    <t>Li= -4.95993103+ 0.1555908*Age –0.00141456*Age*Age</t>
  </si>
  <si>
    <t>Vi bruker standardformelen for å finne predikerte sannsynligheter</t>
  </si>
  <si>
    <t>Kva er definisjonen av Oddsen for å vitje lokalt kunstgalleri for den</t>
  </si>
  <si>
    <t>persontypen som er definert i pkt c)? Bruk definisjonen og modell 3 til å finne</t>
  </si>
  <si>
    <t>oddsraten for å velje å vitje lokalt kunstgalleri mellom ein mann med 19 års</t>
  </si>
  <si>
    <t>utdanning og ein med 18 års utdanning.</t>
  </si>
  <si>
    <t>Oddsen for at Y=1 er sannsynligheten for at Y=1 over sannsynligheten tilY=0, dvs P/1-P.</t>
  </si>
  <si>
    <t xml:space="preserve">Logiten er den naturlige logaritmen av oddsen, dvs oddsen kan finnes som exp(Li). </t>
  </si>
  <si>
    <t>Oddsratioet er ratioet mellom to odds: OR = Oi/Oj, der i og j er personer med 18 og 19 års utdanning.</t>
  </si>
  <si>
    <t>Oi/Oj = exp(Li)/exp(Lj) = exp(Li - Lj)</t>
  </si>
  <si>
    <t>Egentlig utd koeffisient for en på 50 år</t>
  </si>
  <si>
    <t>Den tungvindte måten er å finne predikerte logiter, så odds, og endelig oddsratioet.</t>
  </si>
  <si>
    <t>Person med 19 års utdanning</t>
  </si>
  <si>
    <t>Kvinne</t>
  </si>
  <si>
    <t>E.Utdanning</t>
  </si>
  <si>
    <t>E.Utdanning*Alder</t>
  </si>
  <si>
    <t>Alder*alder</t>
  </si>
  <si>
    <t>Person med 18 års utdanning</t>
  </si>
  <si>
    <t>Setter vi disse verdiene inn i likningen får vi en likning for predikert logit med en konstant + b*alder + b*alder*alder</t>
  </si>
  <si>
    <t>Histogrammet og quantil-plottene ser ganske bra ut.</t>
  </si>
  <si>
    <t>Modell 4 har dette settet med dymmyvariabler, mens de ikke er inkludert i modell 5.</t>
  </si>
  <si>
    <t>Vi må teste om modell 4 er signifikant bedre enn modell 5 ved hjelp av en F-test</t>
  </si>
  <si>
    <t>I modell 7 har Mann og Offentlig*Mann svakare koeffisientar enn i modell 3</t>
  </si>
  <si>
    <t>For Fulltid og Offentlig sektor er det omvendt.</t>
  </si>
  <si>
    <t>Et 95% konfidensintervall finnes på samme måte som i oppgave 2: b+- 1.96*Sb</t>
  </si>
  <si>
    <t>Model 3</t>
  </si>
  <si>
    <t xml:space="preserve"> (merk av vi får to b her som må legges sammen)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</si>
</sst>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tabSelected="1" zoomScale="150" zoomScaleNormal="150" workbookViewId="0" topLeftCell="A109">
      <selection activeCell="F123" sqref="F123"/>
    </sheetView>
  </sheetViews>
  <sheetFormatPr defaultColWidth="9.140625" defaultRowHeight="12.75"/>
  <cols>
    <col min="1" max="1" width="13.57421875" style="0" customWidth="1"/>
  </cols>
  <sheetData>
    <row r="1" ht="12.75">
      <c r="A1" t="s">
        <v>0</v>
      </c>
    </row>
    <row r="3" ht="12.75">
      <c r="A3" s="1" t="s">
        <v>1</v>
      </c>
    </row>
    <row r="4" ht="12.75">
      <c r="A4" t="s">
        <v>2</v>
      </c>
    </row>
    <row r="5" ht="12.75">
      <c r="A5" t="s">
        <v>52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3" ht="12.75">
      <c r="A13" s="1" t="s">
        <v>7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20" ht="12.75">
      <c r="A20" t="s">
        <v>8</v>
      </c>
    </row>
    <row r="21" spans="2:3" ht="12.75">
      <c r="B21" s="2" t="s">
        <v>9</v>
      </c>
      <c r="C21" s="2" t="s">
        <v>10</v>
      </c>
    </row>
    <row r="22" spans="1:4" ht="12.75">
      <c r="A22" t="s">
        <v>110</v>
      </c>
      <c r="B22">
        <v>98.815</v>
      </c>
      <c r="C22">
        <v>2.4999</v>
      </c>
      <c r="D22">
        <f>+B22+1.96*C22</f>
        <v>103.714804</v>
      </c>
    </row>
    <row r="23" spans="1:4" ht="12.75">
      <c r="A23" t="s">
        <v>111</v>
      </c>
      <c r="B23">
        <v>98.815</v>
      </c>
      <c r="C23">
        <v>2.4999</v>
      </c>
      <c r="D23">
        <f>+B23-1.96*C23</f>
        <v>93.915196</v>
      </c>
    </row>
    <row r="25" ht="12.75">
      <c r="A25" t="s">
        <v>53</v>
      </c>
    </row>
    <row r="26" ht="12.75">
      <c r="A26" t="s">
        <v>54</v>
      </c>
    </row>
    <row r="28" ht="12.75">
      <c r="A28" t="s">
        <v>55</v>
      </c>
    </row>
    <row r="29" spans="2:4" ht="12.75">
      <c r="B29" s="2" t="s">
        <v>9</v>
      </c>
      <c r="C29" s="2" t="s">
        <v>56</v>
      </c>
      <c r="D29" s="2"/>
    </row>
    <row r="30" spans="1:4" ht="12.75">
      <c r="A30" t="s">
        <v>11</v>
      </c>
      <c r="B30">
        <v>-68.011</v>
      </c>
      <c r="C30">
        <v>1</v>
      </c>
      <c r="D30">
        <f>+B30*C30</f>
        <v>-68.011</v>
      </c>
    </row>
    <row r="31" spans="1:4" ht="12.75">
      <c r="A31" t="s">
        <v>57</v>
      </c>
      <c r="B31">
        <v>4.364</v>
      </c>
      <c r="C31">
        <v>40</v>
      </c>
      <c r="D31">
        <f aca="true" t="shared" si="0" ref="D31:D36">+B31*C31</f>
        <v>174.56</v>
      </c>
    </row>
    <row r="32" spans="1:4" ht="12.75">
      <c r="A32" t="s">
        <v>58</v>
      </c>
      <c r="B32">
        <v>-105.888</v>
      </c>
      <c r="C32">
        <v>0</v>
      </c>
      <c r="D32">
        <f t="shared" si="0"/>
        <v>0</v>
      </c>
    </row>
    <row r="33" spans="1:4" ht="12.75">
      <c r="A33" t="s">
        <v>59</v>
      </c>
      <c r="B33">
        <v>5.57</v>
      </c>
      <c r="C33">
        <v>12</v>
      </c>
      <c r="D33">
        <f t="shared" si="0"/>
        <v>66.84</v>
      </c>
    </row>
    <row r="34" spans="1:4" ht="12.75">
      <c r="A34" t="s">
        <v>60</v>
      </c>
      <c r="B34">
        <v>66.898</v>
      </c>
      <c r="C34">
        <v>1</v>
      </c>
      <c r="D34">
        <f t="shared" si="0"/>
        <v>66.898</v>
      </c>
    </row>
    <row r="35" spans="1:4" ht="12.75">
      <c r="A35" t="s">
        <v>61</v>
      </c>
      <c r="B35">
        <v>9.18</v>
      </c>
      <c r="C35">
        <v>1</v>
      </c>
      <c r="D35">
        <f t="shared" si="0"/>
        <v>9.18</v>
      </c>
    </row>
    <row r="36" spans="1:5" ht="12.75">
      <c r="A36" t="s">
        <v>62</v>
      </c>
      <c r="B36">
        <v>-0.0412</v>
      </c>
      <c r="C36">
        <f>40*40</f>
        <v>1600</v>
      </c>
      <c r="D36">
        <f t="shared" si="0"/>
        <v>-65.92</v>
      </c>
      <c r="E36" t="s">
        <v>63</v>
      </c>
    </row>
    <row r="37" spans="1:4" ht="12.75">
      <c r="A37" t="s">
        <v>12</v>
      </c>
      <c r="D37">
        <f>SUM(D30:D36)</f>
        <v>183.54700000000003</v>
      </c>
    </row>
    <row r="39" ht="12.75">
      <c r="A39" t="s">
        <v>67</v>
      </c>
    </row>
    <row r="40" ht="12.75">
      <c r="A40" t="s">
        <v>64</v>
      </c>
    </row>
    <row r="41" ht="12.75">
      <c r="A41" t="s">
        <v>65</v>
      </c>
    </row>
    <row r="42" ht="12.75">
      <c r="A42" t="s">
        <v>66</v>
      </c>
    </row>
    <row r="44" ht="12.75">
      <c r="A44" t="s">
        <v>68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s="4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ht="12.75">
      <c r="A52" t="s">
        <v>13</v>
      </c>
    </row>
    <row r="53" ht="12.75">
      <c r="A53" t="s">
        <v>13</v>
      </c>
    </row>
    <row r="54" ht="12.75">
      <c r="A54" t="s">
        <v>76</v>
      </c>
    </row>
    <row r="55" ht="15.75">
      <c r="A55" t="s">
        <v>77</v>
      </c>
    </row>
    <row r="57" ht="12.75">
      <c r="A57" s="4" t="s">
        <v>14</v>
      </c>
    </row>
    <row r="58" ht="12.75">
      <c r="A58" t="s">
        <v>15</v>
      </c>
    </row>
    <row r="59" ht="12.75">
      <c r="A59" s="3" t="s">
        <v>16</v>
      </c>
    </row>
    <row r="60" ht="12.75">
      <c r="A60" s="3" t="s">
        <v>17</v>
      </c>
    </row>
    <row r="61" ht="12.75">
      <c r="A61" s="3" t="s">
        <v>18</v>
      </c>
    </row>
    <row r="62" ht="12.75">
      <c r="A62" t="s">
        <v>19</v>
      </c>
    </row>
    <row r="63" ht="12.75">
      <c r="A63" s="3" t="s">
        <v>20</v>
      </c>
    </row>
    <row r="64" ht="12.75">
      <c r="A64" s="3" t="s">
        <v>21</v>
      </c>
    </row>
    <row r="65" ht="12.75">
      <c r="A65" s="3" t="s">
        <v>22</v>
      </c>
    </row>
    <row r="66" ht="12.75">
      <c r="A66" s="3" t="s">
        <v>23</v>
      </c>
    </row>
    <row r="67" ht="12.75">
      <c r="A67" t="s">
        <v>24</v>
      </c>
    </row>
    <row r="69" ht="12.75">
      <c r="A69" t="s">
        <v>25</v>
      </c>
    </row>
    <row r="71" ht="12.75">
      <c r="A71" s="4" t="s">
        <v>78</v>
      </c>
    </row>
    <row r="72" ht="12.75">
      <c r="A72" t="s">
        <v>79</v>
      </c>
    </row>
    <row r="73" ht="12.75">
      <c r="A73" t="s">
        <v>80</v>
      </c>
    </row>
    <row r="74" ht="12.75">
      <c r="A74" t="s">
        <v>81</v>
      </c>
    </row>
    <row r="75" ht="12.75">
      <c r="A75" t="s">
        <v>165</v>
      </c>
    </row>
    <row r="76" ht="12.75">
      <c r="A76" t="s">
        <v>82</v>
      </c>
    </row>
    <row r="77" ht="12.75">
      <c r="A77" t="s">
        <v>83</v>
      </c>
    </row>
    <row r="80" ht="12.75">
      <c r="A80" s="4" t="s">
        <v>66</v>
      </c>
    </row>
    <row r="81" ht="12.75">
      <c r="A81" t="s">
        <v>84</v>
      </c>
    </row>
    <row r="82" ht="12.75">
      <c r="A82" t="s">
        <v>166</v>
      </c>
    </row>
    <row r="83" ht="12.75">
      <c r="A83" t="s">
        <v>167</v>
      </c>
    </row>
    <row r="90" ht="12.75">
      <c r="A90" t="s">
        <v>26</v>
      </c>
    </row>
    <row r="91" ht="12.75">
      <c r="A91" t="s">
        <v>27</v>
      </c>
    </row>
    <row r="92" ht="12.75">
      <c r="A92" t="s">
        <v>28</v>
      </c>
    </row>
    <row r="93" ht="12.75">
      <c r="A93" t="s">
        <v>29</v>
      </c>
    </row>
    <row r="94" ht="12.75">
      <c r="A94" t="s">
        <v>30</v>
      </c>
    </row>
    <row r="95" ht="12.75">
      <c r="A95" t="s">
        <v>31</v>
      </c>
    </row>
    <row r="96" ht="12.75">
      <c r="A96" t="s">
        <v>85</v>
      </c>
    </row>
    <row r="97" ht="12.75">
      <c r="A97" t="s">
        <v>86</v>
      </c>
    </row>
    <row r="99" ht="12.75">
      <c r="A99" t="s">
        <v>95</v>
      </c>
    </row>
    <row r="100" ht="12.75">
      <c r="A100" s="4" t="s">
        <v>91</v>
      </c>
    </row>
    <row r="101" ht="12.75">
      <c r="A101" s="4" t="s">
        <v>92</v>
      </c>
    </row>
    <row r="102" ht="12.75">
      <c r="A102" s="4" t="s">
        <v>93</v>
      </c>
    </row>
    <row r="103" ht="12.75">
      <c r="A103" s="4" t="s">
        <v>94</v>
      </c>
    </row>
    <row r="104" ht="12.75">
      <c r="A104" s="4" t="s">
        <v>96</v>
      </c>
    </row>
    <row r="105" ht="12.75">
      <c r="A105" s="5" t="s">
        <v>97</v>
      </c>
    </row>
    <row r="106" ht="12.75">
      <c r="A106" s="5" t="s">
        <v>98</v>
      </c>
    </row>
    <row r="107" ht="12.75">
      <c r="A107" s="4" t="s">
        <v>99</v>
      </c>
    </row>
    <row r="108" ht="12.75">
      <c r="A108" s="4"/>
    </row>
    <row r="109" ht="12.75">
      <c r="A109" s="4" t="s">
        <v>106</v>
      </c>
    </row>
    <row r="110" ht="12.75">
      <c r="A110" s="4" t="s">
        <v>100</v>
      </c>
    </row>
    <row r="111" ht="12.75">
      <c r="A111" s="4" t="s">
        <v>101</v>
      </c>
    </row>
    <row r="112" ht="12.75">
      <c r="A112" s="4" t="s">
        <v>102</v>
      </c>
    </row>
    <row r="113" ht="12.75">
      <c r="A113" s="4" t="s">
        <v>103</v>
      </c>
    </row>
    <row r="114" ht="12.75">
      <c r="A114" s="4" t="s">
        <v>104</v>
      </c>
    </row>
    <row r="115" ht="12.75">
      <c r="A115" s="4" t="s">
        <v>105</v>
      </c>
    </row>
    <row r="116" ht="12.75">
      <c r="A116" s="4" t="s">
        <v>107</v>
      </c>
    </row>
    <row r="117" ht="12.75">
      <c r="A117" s="4" t="s">
        <v>108</v>
      </c>
    </row>
    <row r="119" ht="12.75">
      <c r="A119" s="4" t="s">
        <v>87</v>
      </c>
    </row>
    <row r="120" spans="2:3" ht="12.75">
      <c r="B120" s="2" t="s">
        <v>32</v>
      </c>
      <c r="C120" s="2" t="s">
        <v>33</v>
      </c>
    </row>
    <row r="121" spans="1:3" ht="12.75">
      <c r="A121" t="s">
        <v>58</v>
      </c>
      <c r="B121">
        <v>-105.8</v>
      </c>
      <c r="C121">
        <v>-98.6</v>
      </c>
    </row>
    <row r="122" spans="1:3" ht="12.75">
      <c r="A122" t="s">
        <v>88</v>
      </c>
      <c r="B122">
        <v>66.9</v>
      </c>
      <c r="C122">
        <v>62.6</v>
      </c>
    </row>
    <row r="123" spans="1:3" ht="12.75">
      <c r="A123" t="s">
        <v>89</v>
      </c>
      <c r="B123">
        <v>9.18</v>
      </c>
      <c r="C123">
        <v>3.59</v>
      </c>
    </row>
    <row r="124" spans="1:3" ht="12.75">
      <c r="A124" t="s">
        <v>90</v>
      </c>
      <c r="B124">
        <v>-30.08</v>
      </c>
      <c r="C124">
        <v>-22.35</v>
      </c>
    </row>
    <row r="126" ht="12.75">
      <c r="A126" t="s">
        <v>168</v>
      </c>
    </row>
    <row r="127" ht="12.75">
      <c r="A127" t="s">
        <v>169</v>
      </c>
    </row>
  </sheetData>
  <printOptions/>
  <pageMargins left="0.75" right="0.75" top="1" bottom="1" header="0.5" footer="0.5"/>
  <pageSetup fitToHeight="2" fitToWidth="1" horizontalDpi="600" verticalDpi="600" orientation="portrait" paperSize="9" scale="88" r:id="rId3"/>
  <legacyDrawing r:id="rId2"/>
  <oleObjects>
    <oleObject progId="Equation.3" shapeId="6035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16.140625" style="0" customWidth="1"/>
  </cols>
  <sheetData>
    <row r="1" ht="12.75">
      <c r="A1" s="1" t="s">
        <v>109</v>
      </c>
    </row>
    <row r="2" ht="12.75">
      <c r="A2" t="s">
        <v>47</v>
      </c>
    </row>
    <row r="3" ht="12.75">
      <c r="A3" s="4" t="s">
        <v>112</v>
      </c>
    </row>
    <row r="4" ht="12.75">
      <c r="A4" s="4" t="s">
        <v>113</v>
      </c>
    </row>
    <row r="5" ht="12.75">
      <c r="A5" t="s">
        <v>170</v>
      </c>
    </row>
    <row r="7" spans="2:3" ht="12.75">
      <c r="B7" t="s">
        <v>9</v>
      </c>
      <c r="C7" t="s">
        <v>34</v>
      </c>
    </row>
    <row r="8" spans="1:4" ht="12.75">
      <c r="A8" t="s">
        <v>110</v>
      </c>
      <c r="B8">
        <v>0.1144</v>
      </c>
      <c r="C8">
        <v>0.02256</v>
      </c>
      <c r="D8">
        <f>+B8+1.96*C8</f>
        <v>0.1586176</v>
      </c>
    </row>
    <row r="9" spans="1:4" ht="12.75">
      <c r="A9" t="s">
        <v>111</v>
      </c>
      <c r="B9">
        <v>0.1144</v>
      </c>
      <c r="C9">
        <v>0.02256</v>
      </c>
      <c r="D9">
        <f>+B9-1.96*C9</f>
        <v>0.0701824</v>
      </c>
    </row>
    <row r="11" ht="12.75">
      <c r="A11" s="4" t="s">
        <v>114</v>
      </c>
    </row>
    <row r="12" ht="12.75">
      <c r="A12" s="5" t="s">
        <v>115</v>
      </c>
    </row>
    <row r="13" ht="12.75">
      <c r="A13" t="s">
        <v>116</v>
      </c>
    </row>
    <row r="15" ht="12.75">
      <c r="A15" t="s">
        <v>67</v>
      </c>
    </row>
    <row r="16" ht="12.75">
      <c r="A16" s="4" t="s">
        <v>117</v>
      </c>
    </row>
    <row r="17" spans="1:2" ht="12.75">
      <c r="A17" s="4" t="s">
        <v>118</v>
      </c>
      <c r="B17" s="4"/>
    </row>
    <row r="18" ht="12.75">
      <c r="A18" s="4" t="s">
        <v>119</v>
      </c>
    </row>
    <row r="20" ht="12.75">
      <c r="A20" s="4" t="s">
        <v>120</v>
      </c>
    </row>
    <row r="21" ht="12.75">
      <c r="A21" s="5" t="s">
        <v>121</v>
      </c>
    </row>
    <row r="22" ht="12.75">
      <c r="A22" t="s">
        <v>122</v>
      </c>
    </row>
    <row r="23" ht="12.75">
      <c r="A23" t="s">
        <v>123</v>
      </c>
    </row>
    <row r="26" ht="12.75">
      <c r="A26" s="4" t="s">
        <v>124</v>
      </c>
    </row>
    <row r="27" ht="12.75">
      <c r="A27" t="s">
        <v>125</v>
      </c>
    </row>
    <row r="29" ht="12.75">
      <c r="A29" s="4" t="s">
        <v>118</v>
      </c>
    </row>
    <row r="30" ht="12.75">
      <c r="A30" t="s">
        <v>126</v>
      </c>
    </row>
    <row r="31" ht="12.75">
      <c r="A31" t="s">
        <v>127</v>
      </c>
    </row>
    <row r="32" ht="12.75">
      <c r="A32" t="s">
        <v>128</v>
      </c>
    </row>
    <row r="36" spans="2:3" ht="12.75">
      <c r="B36" s="2" t="s">
        <v>171</v>
      </c>
      <c r="C36" s="2" t="s">
        <v>46</v>
      </c>
    </row>
    <row r="37" spans="1:3" ht="12.75">
      <c r="A37" s="3" t="s">
        <v>35</v>
      </c>
      <c r="B37">
        <f>1076.7</f>
        <v>1076.7</v>
      </c>
      <c r="C37">
        <f>1066.8</f>
        <v>1066.8</v>
      </c>
    </row>
    <row r="38" spans="1:4" ht="12.75">
      <c r="A38" t="s">
        <v>129</v>
      </c>
      <c r="D38">
        <f>-2*(-1076.74-(-1066.775))</f>
        <v>19.929999999999836</v>
      </c>
    </row>
    <row r="39" ht="12.75">
      <c r="A39" t="s">
        <v>130</v>
      </c>
    </row>
    <row r="41" ht="12.75">
      <c r="A41" t="s">
        <v>131</v>
      </c>
    </row>
    <row r="42" ht="12.75">
      <c r="A42" t="s">
        <v>132</v>
      </c>
    </row>
    <row r="43" ht="12.75">
      <c r="A43" t="s">
        <v>133</v>
      </c>
    </row>
    <row r="45" ht="12.75">
      <c r="A45" t="s">
        <v>95</v>
      </c>
    </row>
    <row r="46" ht="12.75">
      <c r="A46" s="4" t="s">
        <v>134</v>
      </c>
    </row>
    <row r="47" ht="12.75">
      <c r="A47" s="4" t="s">
        <v>135</v>
      </c>
    </row>
    <row r="48" ht="12.75">
      <c r="A48" s="4" t="s">
        <v>136</v>
      </c>
    </row>
    <row r="49" ht="12.75">
      <c r="A49" s="4" t="s">
        <v>137</v>
      </c>
    </row>
    <row r="51" spans="2:4" ht="12.75">
      <c r="B51" s="2" t="s">
        <v>9</v>
      </c>
      <c r="C51" s="2" t="s">
        <v>56</v>
      </c>
      <c r="D51" s="2"/>
    </row>
    <row r="52" spans="1:4" ht="12.75">
      <c r="A52" t="s">
        <v>36</v>
      </c>
      <c r="B52">
        <v>-2.0989</v>
      </c>
      <c r="C52">
        <v>1</v>
      </c>
      <c r="D52">
        <f aca="true" t="shared" si="0" ref="D52:D59">+B52*C52</f>
        <v>-2.0989</v>
      </c>
    </row>
    <row r="53" spans="1:4" ht="12.75">
      <c r="A53" t="s">
        <v>59</v>
      </c>
      <c r="B53">
        <v>-0.247483</v>
      </c>
      <c r="C53">
        <v>19</v>
      </c>
      <c r="D53">
        <f t="shared" si="0"/>
        <v>-4.702177</v>
      </c>
    </row>
    <row r="54" spans="1:4" ht="12.75">
      <c r="A54" t="s">
        <v>138</v>
      </c>
      <c r="B54">
        <v>0.11756</v>
      </c>
      <c r="C54">
        <v>8</v>
      </c>
      <c r="D54">
        <f t="shared" si="0"/>
        <v>0.94048</v>
      </c>
    </row>
    <row r="55" spans="1:6" ht="12.75">
      <c r="A55" t="s">
        <v>57</v>
      </c>
      <c r="B55">
        <v>-0.13888</v>
      </c>
      <c r="C55">
        <v>50</v>
      </c>
      <c r="D55">
        <f t="shared" si="0"/>
        <v>-6.944</v>
      </c>
      <c r="F55" t="s">
        <v>39</v>
      </c>
    </row>
    <row r="56" spans="1:6" ht="14.25">
      <c r="A56" t="s">
        <v>139</v>
      </c>
      <c r="B56">
        <v>0.0173218</v>
      </c>
      <c r="C56">
        <f>50*19</f>
        <v>950</v>
      </c>
      <c r="D56">
        <f t="shared" si="0"/>
        <v>16.45571</v>
      </c>
      <c r="F56" t="s">
        <v>40</v>
      </c>
    </row>
    <row r="57" spans="1:4" ht="12.75">
      <c r="A57" t="s">
        <v>62</v>
      </c>
      <c r="B57">
        <v>0.00140234</v>
      </c>
      <c r="C57">
        <f>50*50</f>
        <v>2500</v>
      </c>
      <c r="D57">
        <f t="shared" si="0"/>
        <v>3.50585</v>
      </c>
    </row>
    <row r="58" spans="1:4" ht="12.75">
      <c r="A58" t="s">
        <v>140</v>
      </c>
      <c r="B58">
        <v>-0.0001657</v>
      </c>
      <c r="C58">
        <f>50*50*19</f>
        <v>47500</v>
      </c>
      <c r="D58">
        <f t="shared" si="0"/>
        <v>-7.870749999999999</v>
      </c>
    </row>
    <row r="59" spans="1:4" ht="12.75">
      <c r="A59" t="s">
        <v>141</v>
      </c>
      <c r="B59">
        <v>0.52327488</v>
      </c>
      <c r="C59">
        <v>1</v>
      </c>
      <c r="D59">
        <f t="shared" si="0"/>
        <v>0.52327488</v>
      </c>
    </row>
    <row r="60" spans="1:4" ht="12.75">
      <c r="A60" t="s">
        <v>142</v>
      </c>
      <c r="D60">
        <f>SUM(D52:D59)</f>
        <v>-0.19051211999999818</v>
      </c>
    </row>
    <row r="61" spans="1:4" ht="12.75">
      <c r="A61" t="s">
        <v>143</v>
      </c>
      <c r="D61" s="6">
        <f>1/(1+2.714^(-1*D60))</f>
        <v>0.4525899100369981</v>
      </c>
    </row>
    <row r="63" ht="12.75">
      <c r="A63" s="4" t="s">
        <v>137</v>
      </c>
    </row>
    <row r="64" ht="12.75">
      <c r="A64" t="s">
        <v>144</v>
      </c>
    </row>
    <row r="65" ht="12.75">
      <c r="A65" t="s">
        <v>145</v>
      </c>
    </row>
    <row r="66" ht="12.75">
      <c r="A66" t="s">
        <v>164</v>
      </c>
    </row>
    <row r="67" ht="12.75">
      <c r="A67" t="s">
        <v>172</v>
      </c>
    </row>
    <row r="69" ht="12.75">
      <c r="A69" t="s">
        <v>146</v>
      </c>
    </row>
    <row r="70" ht="12.75">
      <c r="A70" t="s">
        <v>147</v>
      </c>
    </row>
    <row r="72" ht="12.75">
      <c r="A72" t="s">
        <v>43</v>
      </c>
    </row>
    <row r="74" ht="12.75">
      <c r="A74" t="s">
        <v>106</v>
      </c>
    </row>
    <row r="75" ht="12.75">
      <c r="A75" s="4" t="s">
        <v>148</v>
      </c>
    </row>
    <row r="76" ht="12.75">
      <c r="A76" s="4" t="s">
        <v>149</v>
      </c>
    </row>
    <row r="77" ht="12.75">
      <c r="A77" s="4" t="s">
        <v>150</v>
      </c>
    </row>
    <row r="78" ht="12.75">
      <c r="A78" s="4" t="s">
        <v>151</v>
      </c>
    </row>
    <row r="80" ht="12.75">
      <c r="A80" s="5" t="s">
        <v>152</v>
      </c>
    </row>
    <row r="81" ht="12.75">
      <c r="A81" t="s">
        <v>153</v>
      </c>
    </row>
    <row r="83" ht="12.75">
      <c r="A83" t="s">
        <v>154</v>
      </c>
    </row>
    <row r="84" ht="12.75">
      <c r="A84" t="s">
        <v>155</v>
      </c>
    </row>
    <row r="87" spans="3:4" ht="12.75">
      <c r="C87" t="s">
        <v>9</v>
      </c>
      <c r="D87" t="s">
        <v>37</v>
      </c>
    </row>
    <row r="88" spans="1:4" ht="12.75">
      <c r="A88" s="7" t="s">
        <v>59</v>
      </c>
      <c r="B88">
        <v>1</v>
      </c>
      <c r="C88">
        <v>-0.2060165</v>
      </c>
      <c r="D88">
        <f>+B88*C88</f>
        <v>-0.2060165</v>
      </c>
    </row>
    <row r="89" spans="1:4" ht="12.75">
      <c r="A89" t="s">
        <v>139</v>
      </c>
      <c r="B89">
        <v>50</v>
      </c>
      <c r="C89">
        <v>0.01652043</v>
      </c>
      <c r="D89">
        <f>+B89*C89</f>
        <v>0.8260215</v>
      </c>
    </row>
    <row r="90" spans="1:4" ht="12.75">
      <c r="A90" t="s">
        <v>140</v>
      </c>
      <c r="B90">
        <v>2500</v>
      </c>
      <c r="C90">
        <v>-0.0001597</v>
      </c>
      <c r="D90">
        <f>+B90*C90</f>
        <v>-0.39925</v>
      </c>
    </row>
    <row r="91" spans="1:4" ht="12.75">
      <c r="A91" t="s">
        <v>156</v>
      </c>
      <c r="D91">
        <f>SUM(D88:D90)</f>
        <v>0.22075499999999992</v>
      </c>
    </row>
    <row r="92" spans="1:4" ht="12.75">
      <c r="A92" s="1" t="s">
        <v>41</v>
      </c>
      <c r="B92" s="1" t="s">
        <v>38</v>
      </c>
      <c r="C92" s="1"/>
      <c r="D92" s="1">
        <f>EXP(D91)</f>
        <v>1.247017873755814</v>
      </c>
    </row>
    <row r="94" ht="12.75">
      <c r="A94" t="s">
        <v>157</v>
      </c>
    </row>
    <row r="96" ht="12.75">
      <c r="B96" t="s">
        <v>158</v>
      </c>
    </row>
    <row r="97" spans="2:4" ht="12.75">
      <c r="B97" s="2" t="s">
        <v>9</v>
      </c>
      <c r="C97" s="2" t="s">
        <v>56</v>
      </c>
      <c r="D97" s="2"/>
    </row>
    <row r="98" spans="1:4" ht="12.75">
      <c r="A98" t="s">
        <v>36</v>
      </c>
      <c r="B98">
        <v>-2.2630382</v>
      </c>
      <c r="C98">
        <v>1</v>
      </c>
      <c r="D98">
        <f>+B98*C98</f>
        <v>-2.2630382</v>
      </c>
    </row>
    <row r="99" spans="1:4" ht="12.75">
      <c r="A99" t="s">
        <v>159</v>
      </c>
      <c r="B99">
        <v>0.26434937</v>
      </c>
      <c r="C99">
        <v>0</v>
      </c>
      <c r="D99">
        <f aca="true" t="shared" si="1" ref="D99:D105">+B99*C99</f>
        <v>0</v>
      </c>
    </row>
    <row r="100" spans="1:4" ht="12.75">
      <c r="A100" t="s">
        <v>160</v>
      </c>
      <c r="B100">
        <v>-0.2060165</v>
      </c>
      <c r="C100">
        <v>19</v>
      </c>
      <c r="D100">
        <f t="shared" si="1"/>
        <v>-3.9143135</v>
      </c>
    </row>
    <row r="101" spans="1:4" ht="12.75">
      <c r="A101" t="s">
        <v>138</v>
      </c>
      <c r="B101">
        <v>0.13107263</v>
      </c>
      <c r="C101">
        <v>8</v>
      </c>
      <c r="D101">
        <f t="shared" si="1"/>
        <v>1.04858104</v>
      </c>
    </row>
    <row r="102" spans="1:4" ht="12.75">
      <c r="A102" t="s">
        <v>57</v>
      </c>
      <c r="B102">
        <v>-0.1325838</v>
      </c>
      <c r="C102">
        <v>50</v>
      </c>
      <c r="D102">
        <f t="shared" si="1"/>
        <v>-6.62919</v>
      </c>
    </row>
    <row r="103" spans="1:4" ht="12.75">
      <c r="A103" t="s">
        <v>161</v>
      </c>
      <c r="B103">
        <v>0.01652043</v>
      </c>
      <c r="C103">
        <f>19*50</f>
        <v>950</v>
      </c>
      <c r="D103">
        <f t="shared" si="1"/>
        <v>15.6944085</v>
      </c>
    </row>
    <row r="104" spans="1:4" ht="12.75">
      <c r="A104" t="s">
        <v>162</v>
      </c>
      <c r="B104">
        <v>0.00135636</v>
      </c>
      <c r="C104">
        <f>50*50</f>
        <v>2500</v>
      </c>
      <c r="D104">
        <f t="shared" si="1"/>
        <v>3.3909000000000002</v>
      </c>
    </row>
    <row r="105" spans="1:4" ht="12.75">
      <c r="A105" t="s">
        <v>140</v>
      </c>
      <c r="B105">
        <v>-0.0001597</v>
      </c>
      <c r="C105">
        <f>50*50*19</f>
        <v>47500</v>
      </c>
      <c r="D105">
        <f t="shared" si="1"/>
        <v>-7.58575</v>
      </c>
    </row>
    <row r="106" spans="1:4" ht="12.75">
      <c r="A106" s="1" t="s">
        <v>44</v>
      </c>
      <c r="D106" s="1">
        <f>SUM(D98:D105)</f>
        <v>-0.25840216000000016</v>
      </c>
    </row>
    <row r="107" ht="12.75">
      <c r="B107" t="s">
        <v>163</v>
      </c>
    </row>
    <row r="108" spans="2:4" ht="12.75">
      <c r="B108" s="2" t="s">
        <v>9</v>
      </c>
      <c r="C108" s="2" t="s">
        <v>56</v>
      </c>
      <c r="D108" s="2"/>
    </row>
    <row r="109" spans="1:4" ht="12.75">
      <c r="A109" t="s">
        <v>36</v>
      </c>
      <c r="B109">
        <v>-2.2630382</v>
      </c>
      <c r="C109">
        <v>1</v>
      </c>
      <c r="D109">
        <f>+B109*C109</f>
        <v>-2.2630382</v>
      </c>
    </row>
    <row r="110" spans="1:4" ht="12.75">
      <c r="A110" t="s">
        <v>159</v>
      </c>
      <c r="B110">
        <v>0.26434937</v>
      </c>
      <c r="C110">
        <v>0</v>
      </c>
      <c r="D110">
        <f aca="true" t="shared" si="2" ref="D110:D116">+B110*C110</f>
        <v>0</v>
      </c>
    </row>
    <row r="111" spans="1:4" ht="12.75">
      <c r="A111" t="s">
        <v>160</v>
      </c>
      <c r="B111">
        <v>-0.2060165</v>
      </c>
      <c r="C111">
        <v>18</v>
      </c>
      <c r="D111">
        <f t="shared" si="2"/>
        <v>-3.708297</v>
      </c>
    </row>
    <row r="112" spans="1:4" ht="12.75">
      <c r="A112" t="s">
        <v>138</v>
      </c>
      <c r="B112">
        <v>0.13107263</v>
      </c>
      <c r="C112">
        <v>8</v>
      </c>
      <c r="D112">
        <f t="shared" si="2"/>
        <v>1.04858104</v>
      </c>
    </row>
    <row r="113" spans="1:4" ht="12.75">
      <c r="A113" t="s">
        <v>57</v>
      </c>
      <c r="B113">
        <v>-0.1325838</v>
      </c>
      <c r="C113">
        <v>50</v>
      </c>
      <c r="D113">
        <f t="shared" si="2"/>
        <v>-6.62919</v>
      </c>
    </row>
    <row r="114" spans="1:4" ht="12.75">
      <c r="A114" t="s">
        <v>161</v>
      </c>
      <c r="B114">
        <v>0.01652043</v>
      </c>
      <c r="C114">
        <f>18*50</f>
        <v>900</v>
      </c>
      <c r="D114">
        <f t="shared" si="2"/>
        <v>14.868386999999998</v>
      </c>
    </row>
    <row r="115" spans="1:4" ht="12.75">
      <c r="A115" t="s">
        <v>162</v>
      </c>
      <c r="B115">
        <v>0.00135636</v>
      </c>
      <c r="C115">
        <f>50*50</f>
        <v>2500</v>
      </c>
      <c r="D115">
        <f t="shared" si="2"/>
        <v>3.3909000000000002</v>
      </c>
    </row>
    <row r="116" spans="1:4" ht="12.75">
      <c r="A116" t="s">
        <v>140</v>
      </c>
      <c r="B116">
        <v>-0.0001597</v>
      </c>
      <c r="C116">
        <f>50*50*18</f>
        <v>45000</v>
      </c>
      <c r="D116">
        <f t="shared" si="2"/>
        <v>-7.1865000000000006</v>
      </c>
    </row>
    <row r="117" spans="1:4" ht="12.75">
      <c r="A117" s="1" t="s">
        <v>42</v>
      </c>
      <c r="D117" s="1">
        <f>SUM(D109:D116)</f>
        <v>-0.4791571600000033</v>
      </c>
    </row>
    <row r="119" spans="1:4" ht="12.75">
      <c r="A119" s="1" t="s">
        <v>45</v>
      </c>
      <c r="B119" s="1"/>
      <c r="D119" s="1">
        <f>+D106-D117</f>
        <v>0.22075500000000314</v>
      </c>
    </row>
    <row r="120" spans="1:4" ht="12.75">
      <c r="A120" s="1" t="s">
        <v>41</v>
      </c>
      <c r="B120" s="1" t="s">
        <v>38</v>
      </c>
      <c r="D120" s="1">
        <f>EXP(D119)</f>
        <v>1.247017873755818</v>
      </c>
    </row>
  </sheetData>
  <printOptions/>
  <pageMargins left="0.75" right="0.75" top="1" bottom="1" header="0.5" footer="0.5"/>
  <pageSetup fitToHeight="2" fitToWidth="1" horizontalDpi="600" verticalDpi="600" orientation="portrait" paperSize="9" scale="81" r:id="rId3"/>
  <legacyDrawing r:id="rId2"/>
  <oleObjects>
    <oleObject progId="Equation.3" shapeId="7871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Ringdal</dc:creator>
  <cp:keywords/>
  <dc:description/>
  <cp:lastModifiedBy>Erling Berge</cp:lastModifiedBy>
  <cp:lastPrinted>2002-11-05T19:33:07Z</cp:lastPrinted>
  <dcterms:created xsi:type="dcterms:W3CDTF">2002-04-24T08:10:23Z</dcterms:created>
  <dcterms:modified xsi:type="dcterms:W3CDTF">2003-12-16T15:06:48Z</dcterms:modified>
  <cp:category/>
  <cp:version/>
  <cp:contentType/>
  <cp:contentStatus/>
</cp:coreProperties>
</file>