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Oppgave 1" sheetId="1" r:id="rId1"/>
    <sheet name="Oppgave 2" sheetId="2" r:id="rId2"/>
    <sheet name="Sheet3" sheetId="3" r:id="rId3"/>
  </sheets>
  <definedNames>
    <definedName name="OLE_LINK1" localSheetId="1">'Oppgave 2'!$A$2</definedName>
  </definedNames>
  <calcPr fullCalcOnLoad="1"/>
</workbook>
</file>

<file path=xl/sharedStrings.xml><?xml version="1.0" encoding="utf-8"?>
<sst xmlns="http://schemas.openxmlformats.org/spreadsheetml/2006/main" count="172" uniqueCount="111">
  <si>
    <t>SOS 3003 HØST 2003 FASIT</t>
  </si>
  <si>
    <r>
      <t>OPPGÅVE 1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>Regresjonsanalyse</t>
    </r>
    <r>
      <rPr>
        <sz val="12"/>
        <rFont val="Times New Roman"/>
        <family val="1"/>
      </rPr>
      <t xml:space="preserve"> (teller 50%)</t>
    </r>
  </si>
  <si>
    <t>a) Kva for ein av dei tre modellane er den beste?</t>
  </si>
  <si>
    <t xml:space="preserve">b) Definer modellen for populasjonen (utan føresetnader). Ta utgangspunkt i den beste modellen. </t>
  </si>
  <si>
    <t>c) Er det skilnader mellom landa når det gjeld tillit til samfunnsinstitusjonar?</t>
  </si>
  <si>
    <t>d) Lag eit betinga effektdiagram som viser effekten av utdanning for kvart av dei tre landa.</t>
  </si>
  <si>
    <t xml:space="preserve">e) Vurder følgjande hypotesar: </t>
  </si>
  <si>
    <t>H1: Alder har ein lineær effekt på tillit til samfunnsinstitusjonar.</t>
  </si>
  <si>
    <t>H2: Kvinner har mindre tillit til samfunnsinstitusjonar enn menn.</t>
  </si>
  <si>
    <t>H3: Utdanning har ingen effekt på tillit til samfunnsinstitusjonar i Polen.</t>
  </si>
  <si>
    <t>f) Vurder om føresetnadene til modell 3 er stetta.</t>
  </si>
  <si>
    <t>Her må en benytte en F-test. Er modell 2 bedre enn modell en. Hvis ja, er modell 3 bedre enn modell 1</t>
  </si>
  <si>
    <t>Den avhengige variabelen i regresjonsanalysen er ein skala (indeks) for tillit til samfunnsinstitusjonar.</t>
  </si>
  <si>
    <t xml:space="preserve"> Sjå elles dokumentasjonen i tabellvedlegget.</t>
  </si>
  <si>
    <t>Er modell 2 bedre enn modell 1?</t>
  </si>
  <si>
    <t>K</t>
  </si>
  <si>
    <t>H</t>
  </si>
  <si>
    <t>n</t>
  </si>
  <si>
    <t>F</t>
  </si>
  <si>
    <t>b</t>
  </si>
  <si>
    <t xml:space="preserve"> </t>
  </si>
  <si>
    <t>RSS(K-H):</t>
  </si>
  <si>
    <t>RSS(K):</t>
  </si>
  <si>
    <t>df1=H</t>
  </si>
  <si>
    <t>df2=n-K</t>
  </si>
  <si>
    <t>Er modell 3 bedre enn modell 2?</t>
  </si>
  <si>
    <t>Modell 2 er bedre enn modell 1, og modell 3 er bedre enn modell 2</t>
  </si>
  <si>
    <t>b) standardspørsmål: Definer variabler med symboler og skriv ut ligningen med greske symbol for parametrene.</t>
  </si>
  <si>
    <t>Dette har vi allerede svart bekreftende på i spørsmål a.</t>
  </si>
  <si>
    <t>Ja, der er forskjeller mellom landene i tillit til samfunnsinstitusjoner.</t>
  </si>
  <si>
    <t>Her må vi lage et diagram med en rett linje for hvert land.</t>
  </si>
  <si>
    <t>Først må vi finne de tre ligningene.</t>
  </si>
  <si>
    <t>B</t>
  </si>
  <si>
    <t>(Constant)</t>
  </si>
  <si>
    <t>FEMALE</t>
  </si>
  <si>
    <t>AGE</t>
  </si>
  <si>
    <t>AGE2  Age squared</t>
  </si>
  <si>
    <t>MARRIED  Married (1), not married (0)</t>
  </si>
  <si>
    <t>EDUYRS  Years of full-time education completed</t>
  </si>
  <si>
    <t>GB  Dummy for Great Britain</t>
  </si>
  <si>
    <t>NO  Dummy for Norway</t>
  </si>
  <si>
    <t>EDUK  ED*GB interaction</t>
  </si>
  <si>
    <t>EDNO  ED*no interaction</t>
  </si>
  <si>
    <t>Gjennomsnitt</t>
  </si>
  <si>
    <t>setter inn</t>
  </si>
  <si>
    <t>Egentlig B</t>
  </si>
  <si>
    <t>"Konstant"</t>
  </si>
  <si>
    <t>Polen</t>
  </si>
  <si>
    <t>Storbritannia</t>
  </si>
  <si>
    <t>Norge</t>
  </si>
  <si>
    <t>Setter inn for utdanning 0, 10 og 20 år og regner ut predikerte verdier.</t>
  </si>
  <si>
    <t>ad H1: Nei. Alder har en kurvelineær effekt</t>
  </si>
  <si>
    <t>ad H2: Nei, koeffisienten er negativ, men ikke signifikant.</t>
  </si>
  <si>
    <t>ad H3: I modell 3 er koeffisienten til EDUYRS, koeffisienten til Poilen.</t>
  </si>
  <si>
    <t>f) Forutsetninger</t>
  </si>
  <si>
    <t>Er residualene normalfordelte?   Ja, så godt som</t>
  </si>
  <si>
    <t>Er det tegn til heteroskedastisitet?   Nei, ingen åpenbare</t>
  </si>
  <si>
    <t>Vurder følgende: multikolinearitet (se toleranser og VIF) - alder og alder 2 er et problem</t>
  </si>
  <si>
    <t>Ekstremverdier?   Noen få store residualer</t>
  </si>
  <si>
    <t>Konklusjon: forutsetningene som kan sjekkes ser rimelig bra ut</t>
  </si>
  <si>
    <r>
      <t xml:space="preserve">OPPGAVE 2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Logistisk regresjon</t>
    </r>
    <r>
      <rPr>
        <sz val="12"/>
        <rFont val="Times New Roman"/>
        <family val="1"/>
      </rPr>
      <t xml:space="preserve"> (teller 50%)</t>
    </r>
  </si>
  <si>
    <r>
      <t>a)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Skriv ut ligningen for modellen (ta med forutsetningene).</t>
    </r>
  </si>
  <si>
    <r>
      <t>b)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Beskriv sammenhengen mellom alder og holdning til homofile og lesbiske.</t>
    </r>
  </si>
  <si>
    <r>
      <t>c)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Beskriv sammenhengen mellom ekteskaplig status og holdning til homofile og lesbiske.</t>
    </r>
  </si>
  <si>
    <r>
      <t>d)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Er det samspill mellom land og kjønn i modellen?</t>
    </r>
  </si>
  <si>
    <r>
      <t>e)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Finn oddsratioet for å være helt enig at homofile og lesbiske bør få leve som de vil mellom kvinner og menn i Storbritannia, Norge og Polen. Hva forteller de tre oddsratioene?</t>
    </r>
  </si>
  <si>
    <t>a) standardspørsmål</t>
  </si>
  <si>
    <t>Sammenhengen er negativ og statistisk signifikant på 5% nivået.</t>
  </si>
  <si>
    <t>Fort hvert år avtar oddsen for å være positiv med 2,4%</t>
  </si>
  <si>
    <t>Forskjellen mellom en person på 20 og en på 70 år blir:</t>
  </si>
  <si>
    <t>MARRIED</t>
  </si>
  <si>
    <t>CNTRY3(1)</t>
  </si>
  <si>
    <t>CNTRY3(2)</t>
  </si>
  <si>
    <t>CNTRY3(1) by FEMALE</t>
  </si>
  <si>
    <t>CNTRY3(2) by FEMALE</t>
  </si>
  <si>
    <t>Constant</t>
  </si>
  <si>
    <t>b'</t>
  </si>
  <si>
    <t>exp(b')</t>
  </si>
  <si>
    <t>De gifte er mindre positive enn ugifte. Sammenhengen er statistisk signifikant på 5% nivået.</t>
  </si>
  <si>
    <t>Oddsratioet er på 0.838, dvs at oddsen for å være helt enig er rundt 16% lavere hos gifte enn hos ugifte.</t>
  </si>
  <si>
    <t>Se på Wald statistisk for interaksjonsvariablene samlet: 16.588, df=2, p=0.000.</t>
  </si>
  <si>
    <t>Svaret er klart ja.</t>
  </si>
  <si>
    <r>
      <t>e)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Finn oddsratioene for å være helt enig at homofile og lesbiske bør få leve som de vil mellom kvinner og menn i Storbritannia, Norge og Polen. Hva forteller de tre oddsratioene?</t>
    </r>
  </si>
  <si>
    <t>OR</t>
  </si>
  <si>
    <t>S.E.</t>
  </si>
  <si>
    <t>Wald</t>
  </si>
  <si>
    <t>df</t>
  </si>
  <si>
    <t>Sig.</t>
  </si>
  <si>
    <t>Exp(B)</t>
  </si>
  <si>
    <t>CNTRY3</t>
  </si>
  <si>
    <t>CNTRY3 * FEMALE</t>
  </si>
  <si>
    <t>Polen er ref. kategori for land.</t>
  </si>
  <si>
    <t>Dvs at koeffisienten til Female gjelder for Polen.</t>
  </si>
  <si>
    <t>OR for Polen finnes derfor i tabellen:</t>
  </si>
  <si>
    <t>For Storbritannia og Norge må vi legge sammen</t>
  </si>
  <si>
    <t>koeffisientene og ta antilogaritmen:</t>
  </si>
  <si>
    <t>B'</t>
  </si>
  <si>
    <t xml:space="preserve">I Storbritannia og Norge er kvinner mer positive enn menn. </t>
  </si>
  <si>
    <t>L'</t>
  </si>
  <si>
    <t>Predikert logit</t>
  </si>
  <si>
    <t>Predikert sannsynlighet</t>
  </si>
  <si>
    <r>
      <t>f)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Finn predikert sannsynlighet for å være helt enig i at homofile og lesbiske bør få leve som de vil for en 50 år gammel ugift mann bosatt i Norge.</t>
    </r>
  </si>
  <si>
    <r>
      <t xml:space="preserve">Den avhengige variabelen i den logistiske regresjonsanalysen er </t>
    </r>
    <r>
      <rPr>
        <i/>
        <sz val="12"/>
        <rFont val="Times New Roman"/>
        <family val="1"/>
      </rPr>
      <t>freegl</t>
    </r>
    <r>
      <rPr>
        <sz val="12"/>
        <rFont val="Times New Roman"/>
        <family val="1"/>
      </rPr>
      <t xml:space="preserve">, som har verdien 1 hvis respondenten var helt enig i utsagnet </t>
    </r>
  </si>
  <si>
    <t>”Gay men and lesbians should be free to live their own life as they wish.” Ellers har variabelen verdien null.</t>
  </si>
  <si>
    <t>Dette er det samme som å teste om modell 2 er bedre enn modell 1.</t>
  </si>
  <si>
    <t>Den er positiv, men ikke signifkant. Dette er i samsvar med hypotesen.</t>
  </si>
  <si>
    <t>Oddsen for å være helt enig er 69% større for kvinner enn for menn i Storbritannia og 101% høyere i Norge.</t>
  </si>
  <si>
    <t>Det vil si at oddsen for å være positiv for en 70 åring er 70% lavere enn for en 20 åring.</t>
  </si>
  <si>
    <t>Konstant'</t>
  </si>
  <si>
    <t>Andre predikerte verdier som er like bra å bruke</t>
  </si>
  <si>
    <t>Oddsratioene forteller at det ikke er forskjell i odds for å være helt enig mellom kvinner og menn i Polen (ikke signifikant koeffisient).</t>
  </si>
</sst>
</file>

<file path=xl/styles.xml><?xml version="1.0" encoding="utf-8"?>
<styleSheet xmlns="http://schemas.openxmlformats.org/spreadsheetml/2006/main">
  <numFmts count="2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</numFmts>
  <fonts count="1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2"/>
      <name val="Times New Roman"/>
      <family val="1"/>
    </font>
    <font>
      <sz val="7"/>
      <name val="Times New Roman"/>
      <family val="1"/>
    </font>
    <font>
      <sz val="8.5"/>
      <name val="Arial"/>
      <family val="0"/>
    </font>
    <font>
      <b/>
      <sz val="10.75"/>
      <name val="Arial"/>
      <family val="0"/>
    </font>
    <font>
      <b/>
      <sz val="8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indent="4"/>
    </xf>
    <xf numFmtId="0" fontId="0" fillId="0" borderId="0" xfId="0" applyAlignment="1" quotePrefix="1">
      <alignment horizontal="right"/>
    </xf>
    <xf numFmtId="0" fontId="3" fillId="0" borderId="0" xfId="20" applyAlignment="1">
      <alignment/>
    </xf>
    <xf numFmtId="2" fontId="0" fillId="0" borderId="0" xfId="0" applyNumberFormat="1" applyAlignment="1">
      <alignment/>
    </xf>
    <xf numFmtId="176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Betinget effektplott for utdanning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Polen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'Oppgave 1'!$B$77:$D$77</c:f>
              <c:numCache>
                <c:ptCount val="3"/>
                <c:pt idx="0">
                  <c:v>0</c:v>
                </c:pt>
                <c:pt idx="1">
                  <c:v>10</c:v>
                </c:pt>
                <c:pt idx="2">
                  <c:v>20</c:v>
                </c:pt>
              </c:numCache>
            </c:numRef>
          </c:cat>
          <c:val>
            <c:numRef>
              <c:f>'Oppgave 1'!$B$78:$D$78</c:f>
              <c:numCache>
                <c:ptCount val="3"/>
                <c:pt idx="0">
                  <c:v>2.3684860000000003</c:v>
                </c:pt>
                <c:pt idx="1">
                  <c:v>2.5684860000000005</c:v>
                </c:pt>
                <c:pt idx="2">
                  <c:v>2.7684860000000002</c:v>
                </c:pt>
              </c:numCache>
            </c:numRef>
          </c:val>
          <c:smooth val="0"/>
        </c:ser>
        <c:ser>
          <c:idx val="1"/>
          <c:order val="1"/>
          <c:tx>
            <c:v>Storbritannia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'Oppgave 1'!$B$77:$D$77</c:f>
              <c:numCache>
                <c:ptCount val="3"/>
                <c:pt idx="0">
                  <c:v>0</c:v>
                </c:pt>
                <c:pt idx="1">
                  <c:v>10</c:v>
                </c:pt>
                <c:pt idx="2">
                  <c:v>20</c:v>
                </c:pt>
              </c:numCache>
            </c:numRef>
          </c:cat>
          <c:val>
            <c:numRef>
              <c:f>'Oppgave 1'!$B$79:$D$79</c:f>
              <c:numCache>
                <c:ptCount val="3"/>
                <c:pt idx="0">
                  <c:v>3.119486</c:v>
                </c:pt>
                <c:pt idx="1">
                  <c:v>3.6594860000000002</c:v>
                </c:pt>
                <c:pt idx="2">
                  <c:v>4.199486</c:v>
                </c:pt>
              </c:numCache>
            </c:numRef>
          </c:val>
          <c:smooth val="0"/>
        </c:ser>
        <c:ser>
          <c:idx val="2"/>
          <c:order val="2"/>
          <c:tx>
            <c:v>Norge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'Oppgave 1'!$B$77:$D$77</c:f>
              <c:numCache>
                <c:ptCount val="3"/>
                <c:pt idx="0">
                  <c:v>0</c:v>
                </c:pt>
                <c:pt idx="1">
                  <c:v>10</c:v>
                </c:pt>
                <c:pt idx="2">
                  <c:v>20</c:v>
                </c:pt>
              </c:numCache>
            </c:numRef>
          </c:cat>
          <c:val>
            <c:numRef>
              <c:f>'Oppgave 1'!$B$80:$D$80</c:f>
              <c:numCache>
                <c:ptCount val="3"/>
                <c:pt idx="0">
                  <c:v>3.224486</c:v>
                </c:pt>
                <c:pt idx="1">
                  <c:v>4.444486</c:v>
                </c:pt>
                <c:pt idx="2">
                  <c:v>5.664486</c:v>
                </c:pt>
              </c:numCache>
            </c:numRef>
          </c:val>
          <c:smooth val="0"/>
        </c:ser>
        <c:axId val="29388762"/>
        <c:axId val="63172267"/>
      </c:lineChart>
      <c:catAx>
        <c:axId val="29388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Utdanning i år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172267"/>
        <c:crosses val="autoZero"/>
        <c:auto val="1"/>
        <c:lblOffset val="100"/>
        <c:noMultiLvlLbl val="0"/>
      </c:catAx>
      <c:valAx>
        <c:axId val="631722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Tillitsskala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3887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21</xdr:row>
      <xdr:rowOff>95250</xdr:rowOff>
    </xdr:from>
    <xdr:to>
      <xdr:col>7</xdr:col>
      <xdr:colOff>409575</xdr:colOff>
      <xdr:row>32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181475"/>
          <a:ext cx="467677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81</xdr:row>
      <xdr:rowOff>95250</xdr:rowOff>
    </xdr:from>
    <xdr:to>
      <xdr:col>7</xdr:col>
      <xdr:colOff>228600</xdr:colOff>
      <xdr:row>102</xdr:row>
      <xdr:rowOff>9525</xdr:rowOff>
    </xdr:to>
    <xdr:graphicFrame>
      <xdr:nvGraphicFramePr>
        <xdr:cNvPr id="2" name="Chart 5"/>
        <xdr:cNvGraphicFramePr/>
      </xdr:nvGraphicFramePr>
      <xdr:xfrm>
        <a:off x="457200" y="14316075"/>
        <a:ext cx="432435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=@exp(I17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tabSelected="1" workbookViewId="0" topLeftCell="A1">
      <selection activeCell="H79" sqref="H79"/>
    </sheetView>
  </sheetViews>
  <sheetFormatPr defaultColWidth="9.140625" defaultRowHeight="12.75"/>
  <cols>
    <col min="1" max="1" width="13.421875" style="0" customWidth="1"/>
  </cols>
  <sheetData>
    <row r="1" ht="12.75">
      <c r="A1" s="3" t="s">
        <v>0</v>
      </c>
    </row>
    <row r="3" ht="15.75">
      <c r="A3" s="1" t="s">
        <v>1</v>
      </c>
    </row>
    <row r="4" ht="15.75">
      <c r="A4" s="2" t="s">
        <v>12</v>
      </c>
    </row>
    <row r="5" ht="15.75">
      <c r="A5" s="2" t="s">
        <v>13</v>
      </c>
    </row>
    <row r="6" ht="15.75">
      <c r="A6" s="2" t="s">
        <v>2</v>
      </c>
    </row>
    <row r="7" ht="15.75">
      <c r="A7" s="2" t="s">
        <v>3</v>
      </c>
    </row>
    <row r="8" ht="15.75">
      <c r="A8" s="2" t="s">
        <v>4</v>
      </c>
    </row>
    <row r="9" ht="15.75">
      <c r="A9" s="2" t="s">
        <v>5</v>
      </c>
    </row>
    <row r="10" ht="15.75">
      <c r="A10" s="2" t="s">
        <v>6</v>
      </c>
    </row>
    <row r="11" ht="15.75">
      <c r="A11" s="2" t="s">
        <v>7</v>
      </c>
    </row>
    <row r="12" ht="15.75">
      <c r="A12" s="2" t="s">
        <v>8</v>
      </c>
    </row>
    <row r="13" ht="15.75">
      <c r="A13" s="2" t="s">
        <v>9</v>
      </c>
    </row>
    <row r="14" ht="15.75">
      <c r="A14" s="2" t="s">
        <v>10</v>
      </c>
    </row>
    <row r="16" ht="15.75">
      <c r="A16" s="2" t="s">
        <v>2</v>
      </c>
    </row>
    <row r="17" ht="15.75">
      <c r="A17" s="2" t="s">
        <v>11</v>
      </c>
    </row>
    <row r="18" ht="15.75">
      <c r="A18" s="2"/>
    </row>
    <row r="19" ht="15.75">
      <c r="A19" s="2"/>
    </row>
    <row r="20" ht="15.75">
      <c r="A20" s="2"/>
    </row>
    <row r="21" ht="15.75">
      <c r="A21" s="2"/>
    </row>
    <row r="22" ht="15.75">
      <c r="A22" s="2"/>
    </row>
    <row r="23" ht="15.75">
      <c r="A23" s="2"/>
    </row>
    <row r="24" ht="15.75">
      <c r="A24" s="2"/>
    </row>
    <row r="25" ht="15.75">
      <c r="A25" s="2"/>
    </row>
    <row r="26" ht="15.75">
      <c r="A26" s="2"/>
    </row>
    <row r="27" ht="15.75">
      <c r="A27" s="2"/>
    </row>
    <row r="28" ht="15.75">
      <c r="A28" s="2"/>
    </row>
    <row r="29" ht="15.75">
      <c r="A29" s="2"/>
    </row>
    <row r="30" ht="15.75">
      <c r="A30" s="2"/>
    </row>
    <row r="35" spans="1:4" ht="12.75">
      <c r="A35" t="s">
        <v>14</v>
      </c>
      <c r="D35" t="s">
        <v>25</v>
      </c>
    </row>
    <row r="36" spans="1:5" ht="12.75">
      <c r="A36" t="s">
        <v>15</v>
      </c>
      <c r="B36">
        <v>8</v>
      </c>
      <c r="D36" t="s">
        <v>15</v>
      </c>
      <c r="E36">
        <v>10</v>
      </c>
    </row>
    <row r="37" spans="1:5" ht="12.75">
      <c r="A37" t="s">
        <v>16</v>
      </c>
      <c r="B37">
        <v>2</v>
      </c>
      <c r="D37" t="s">
        <v>16</v>
      </c>
      <c r="E37">
        <v>2</v>
      </c>
    </row>
    <row r="38" spans="1:5" ht="12.75">
      <c r="A38" t="s">
        <v>21</v>
      </c>
      <c r="B38">
        <v>22379.014</v>
      </c>
      <c r="D38" t="s">
        <v>21</v>
      </c>
      <c r="E38">
        <v>18194.774</v>
      </c>
    </row>
    <row r="39" spans="1:5" ht="12.75">
      <c r="A39" t="s">
        <v>22</v>
      </c>
      <c r="B39">
        <v>18194.774</v>
      </c>
      <c r="D39" t="s">
        <v>22</v>
      </c>
      <c r="E39">
        <v>18062.625</v>
      </c>
    </row>
    <row r="40" spans="1:5" ht="12.75">
      <c r="A40" t="s">
        <v>17</v>
      </c>
      <c r="B40">
        <v>6066</v>
      </c>
      <c r="D40" t="s">
        <v>17</v>
      </c>
      <c r="E40">
        <v>6066</v>
      </c>
    </row>
    <row r="41" spans="1:5" ht="12.75">
      <c r="A41" t="s">
        <v>23</v>
      </c>
      <c r="B41">
        <v>2</v>
      </c>
      <c r="D41" t="s">
        <v>23</v>
      </c>
      <c r="E41">
        <v>2</v>
      </c>
    </row>
    <row r="42" spans="1:5" ht="12.75">
      <c r="A42" t="s">
        <v>24</v>
      </c>
      <c r="B42">
        <f>B40-B36</f>
        <v>6058</v>
      </c>
      <c r="D42" t="s">
        <v>24</v>
      </c>
      <c r="E42">
        <f>E40-E36</f>
        <v>6056</v>
      </c>
    </row>
    <row r="43" spans="1:5" ht="12.75">
      <c r="A43" s="3" t="s">
        <v>18</v>
      </c>
      <c r="B43" s="4">
        <f>+((B38-B39)/B37)/(B39/B42)</f>
        <v>696.577102853819</v>
      </c>
      <c r="D43" s="3" t="s">
        <v>18</v>
      </c>
      <c r="E43" s="4">
        <f>+((E38-E39)/E37)/(E39/E42)</f>
        <v>22.153323340323112</v>
      </c>
    </row>
    <row r="44" ht="12.75">
      <c r="A44" t="s">
        <v>26</v>
      </c>
    </row>
    <row r="45" ht="12.75">
      <c r="A45" t="s">
        <v>20</v>
      </c>
    </row>
    <row r="46" ht="12.75">
      <c r="A46" t="s">
        <v>27</v>
      </c>
    </row>
    <row r="49" ht="15.75">
      <c r="A49" s="2" t="s">
        <v>4</v>
      </c>
    </row>
    <row r="51" ht="12.75">
      <c r="A51" t="s">
        <v>104</v>
      </c>
    </row>
    <row r="52" ht="12.75">
      <c r="A52" t="s">
        <v>28</v>
      </c>
    </row>
    <row r="53" ht="12.75">
      <c r="A53" t="s">
        <v>29</v>
      </c>
    </row>
    <row r="55" ht="15.75">
      <c r="A55" s="2" t="s">
        <v>5</v>
      </c>
    </row>
    <row r="56" ht="12.75">
      <c r="A56" t="s">
        <v>30</v>
      </c>
    </row>
    <row r="57" ht="12.75">
      <c r="A57" t="s">
        <v>31</v>
      </c>
    </row>
    <row r="58" ht="12.75">
      <c r="H58" t="s">
        <v>43</v>
      </c>
    </row>
    <row r="60" spans="2:9" ht="12.75">
      <c r="B60" s="5" t="s">
        <v>32</v>
      </c>
      <c r="C60" t="s">
        <v>44</v>
      </c>
      <c r="D60" t="s">
        <v>46</v>
      </c>
      <c r="E60" t="s">
        <v>45</v>
      </c>
      <c r="H60" t="s">
        <v>34</v>
      </c>
      <c r="I60">
        <v>0.4981866139136169</v>
      </c>
    </row>
    <row r="61" spans="1:9" ht="12.75">
      <c r="A61" t="s">
        <v>33</v>
      </c>
      <c r="B61">
        <v>4.246</v>
      </c>
      <c r="C61">
        <v>1</v>
      </c>
      <c r="D61">
        <f>+B61*C61</f>
        <v>4.246</v>
      </c>
      <c r="H61" t="s">
        <v>35</v>
      </c>
      <c r="I61">
        <v>45.60764919221892</v>
      </c>
    </row>
    <row r="62" spans="1:9" ht="12.75">
      <c r="A62" t="s">
        <v>34</v>
      </c>
      <c r="B62">
        <v>-0.049</v>
      </c>
      <c r="C62">
        <v>0.5</v>
      </c>
      <c r="D62">
        <f>+B62*C62</f>
        <v>-0.0245</v>
      </c>
      <c r="H62" t="s">
        <v>36</v>
      </c>
      <c r="I62">
        <v>2406.4817012858557</v>
      </c>
    </row>
    <row r="63" spans="1:9" ht="12.75">
      <c r="A63" t="s">
        <v>35</v>
      </c>
      <c r="B63">
        <v>-0.042</v>
      </c>
      <c r="C63">
        <v>45.6</v>
      </c>
      <c r="D63">
        <f>+B63*C63</f>
        <v>-1.9152000000000002</v>
      </c>
      <c r="H63" t="s">
        <v>37</v>
      </c>
      <c r="I63">
        <v>0.5278602044180679</v>
      </c>
    </row>
    <row r="64" spans="1:9" ht="12.75">
      <c r="A64" t="s">
        <v>36</v>
      </c>
      <c r="B64">
        <v>0</v>
      </c>
      <c r="C64">
        <v>2406.48</v>
      </c>
      <c r="D64">
        <f>+B64*C64</f>
        <v>0</v>
      </c>
      <c r="H64" t="s">
        <v>38</v>
      </c>
      <c r="I64">
        <v>12.486976590834157</v>
      </c>
    </row>
    <row r="65" spans="1:9" ht="12.75">
      <c r="A65" t="s">
        <v>37</v>
      </c>
      <c r="B65">
        <v>0.118</v>
      </c>
      <c r="C65">
        <v>0.527</v>
      </c>
      <c r="D65">
        <f>+B65*C65</f>
        <v>0.062186</v>
      </c>
      <c r="H65" t="s">
        <v>39</v>
      </c>
      <c r="I65">
        <v>0.3333333333333333</v>
      </c>
    </row>
    <row r="66" spans="1:9" ht="12.75">
      <c r="A66" t="s">
        <v>38</v>
      </c>
      <c r="B66">
        <v>0.02</v>
      </c>
      <c r="H66" t="s">
        <v>40</v>
      </c>
      <c r="I66">
        <v>0.3336630398944939</v>
      </c>
    </row>
    <row r="67" spans="1:9" ht="12.75">
      <c r="A67" t="s">
        <v>39</v>
      </c>
      <c r="B67">
        <v>0.751</v>
      </c>
      <c r="H67" t="s">
        <v>41</v>
      </c>
      <c r="I67">
        <v>4.239202110121991</v>
      </c>
    </row>
    <row r="68" spans="1:9" ht="12.75">
      <c r="A68" t="s">
        <v>40</v>
      </c>
      <c r="B68">
        <v>0.856</v>
      </c>
      <c r="H68" t="s">
        <v>42</v>
      </c>
      <c r="I68">
        <v>4.419551599076821</v>
      </c>
    </row>
    <row r="69" spans="1:2" ht="12.75">
      <c r="A69" t="s">
        <v>41</v>
      </c>
      <c r="B69">
        <v>0.034</v>
      </c>
    </row>
    <row r="70" spans="1:2" ht="12.75">
      <c r="A70" t="s">
        <v>42</v>
      </c>
      <c r="B70">
        <v>0.102</v>
      </c>
    </row>
    <row r="71" spans="4:5" ht="12.75">
      <c r="D71" s="5" t="s">
        <v>108</v>
      </c>
      <c r="E71" s="5" t="s">
        <v>96</v>
      </c>
    </row>
    <row r="72" spans="2:5" ht="12.75">
      <c r="B72" t="s">
        <v>47</v>
      </c>
      <c r="D72">
        <f>SUM(D61:D65)</f>
        <v>2.3684860000000003</v>
      </c>
      <c r="E72">
        <f>+B66</f>
        <v>0.02</v>
      </c>
    </row>
    <row r="73" spans="2:5" ht="12.75">
      <c r="B73" t="s">
        <v>48</v>
      </c>
      <c r="D73">
        <f>+D72+B67</f>
        <v>3.119486</v>
      </c>
      <c r="E73">
        <f>E$72+B69</f>
        <v>0.054000000000000006</v>
      </c>
    </row>
    <row r="74" spans="2:5" ht="12.75">
      <c r="B74" t="s">
        <v>49</v>
      </c>
      <c r="D74">
        <f>+D72+B68</f>
        <v>3.224486</v>
      </c>
      <c r="E74">
        <f>E$72+B70</f>
        <v>0.122</v>
      </c>
    </row>
    <row r="76" spans="1:7" ht="12.75">
      <c r="A76" t="s">
        <v>50</v>
      </c>
      <c r="G76" t="s">
        <v>109</v>
      </c>
    </row>
    <row r="77" spans="2:13" ht="12.75">
      <c r="B77" s="5">
        <v>0</v>
      </c>
      <c r="C77" s="5">
        <v>10</v>
      </c>
      <c r="D77" s="5">
        <v>20</v>
      </c>
      <c r="E77" s="5"/>
      <c r="F77" s="5">
        <v>6</v>
      </c>
      <c r="G77" s="5">
        <v>7</v>
      </c>
      <c r="H77" s="5">
        <v>9</v>
      </c>
      <c r="I77" s="5">
        <v>10</v>
      </c>
      <c r="J77" s="5">
        <v>12</v>
      </c>
      <c r="K77" s="5">
        <v>15</v>
      </c>
      <c r="L77" s="5">
        <v>18</v>
      </c>
      <c r="M77" s="5">
        <v>21</v>
      </c>
    </row>
    <row r="78" spans="1:13" ht="12.75">
      <c r="A78" t="s">
        <v>47</v>
      </c>
      <c r="B78" s="9">
        <f>+$D$72</f>
        <v>2.3684860000000003</v>
      </c>
      <c r="C78" s="9">
        <f>+$D$72+10*$E$72</f>
        <v>2.5684860000000005</v>
      </c>
      <c r="D78" s="9">
        <f>+$D$72+20*$E$72</f>
        <v>2.7684860000000002</v>
      </c>
      <c r="E78" s="9"/>
      <c r="F78" s="9">
        <f>+$D$72+6*$E$72</f>
        <v>2.4884860000000004</v>
      </c>
      <c r="G78" s="9">
        <f>+$D$72+7*$E$72</f>
        <v>2.5084860000000004</v>
      </c>
      <c r="H78" s="9">
        <f>+$D$72+9*$E$72</f>
        <v>2.5484860000000005</v>
      </c>
      <c r="I78" s="9">
        <f>+$D$72+10*$E$72</f>
        <v>2.5684860000000005</v>
      </c>
      <c r="J78" s="9">
        <f>+$D$72+12*$E$72</f>
        <v>2.608486</v>
      </c>
      <c r="K78" s="9">
        <f>+$D$72+15*$E$72</f>
        <v>2.668486</v>
      </c>
      <c r="L78" s="9">
        <f>+$D$72+18*$E$72</f>
        <v>2.728486</v>
      </c>
      <c r="M78" s="9">
        <f>+$D$72+21*$E$72</f>
        <v>2.7884860000000002</v>
      </c>
    </row>
    <row r="79" spans="1:13" ht="12.75">
      <c r="A79" t="s">
        <v>48</v>
      </c>
      <c r="B79" s="9">
        <f>+$D$73</f>
        <v>3.119486</v>
      </c>
      <c r="C79" s="9">
        <f>+$D$73+10*$E$73</f>
        <v>3.6594860000000002</v>
      </c>
      <c r="D79" s="9">
        <f>+$D$73+20*$E$73</f>
        <v>4.199486</v>
      </c>
      <c r="E79" s="9"/>
      <c r="F79" s="9">
        <f>+$D$73+6*$E$73</f>
        <v>3.443486</v>
      </c>
      <c r="G79" s="9">
        <f>+$D$73+7*$E$73</f>
        <v>3.4974860000000003</v>
      </c>
      <c r="H79" s="9">
        <f>+$D$73+9*$E$73</f>
        <v>3.6054860000000004</v>
      </c>
      <c r="I79" s="9">
        <f>+$D$73+10*$E$73</f>
        <v>3.6594860000000002</v>
      </c>
      <c r="J79" s="9">
        <f>+$D$73+12*$E$73</f>
        <v>3.7674860000000003</v>
      </c>
      <c r="K79" s="9">
        <f>+$D$73+15*$E$73</f>
        <v>3.9294860000000003</v>
      </c>
      <c r="L79" s="9">
        <f>+$D$73+18*$E$73</f>
        <v>4.091486000000001</v>
      </c>
      <c r="M79" s="9">
        <f>+$D$73+21*$E$73</f>
        <v>4.2534860000000005</v>
      </c>
    </row>
    <row r="80" spans="1:13" ht="12.75">
      <c r="A80" t="s">
        <v>49</v>
      </c>
      <c r="B80" s="9">
        <f>+$D$74</f>
        <v>3.224486</v>
      </c>
      <c r="C80" s="9">
        <f>+$D$74+10*$E$74</f>
        <v>4.444486</v>
      </c>
      <c r="D80" s="9">
        <f>+$D$74+20*$E$74</f>
        <v>5.664486</v>
      </c>
      <c r="E80" s="9"/>
      <c r="F80" s="9">
        <f>+$D$74+6*$E$74</f>
        <v>3.956486</v>
      </c>
      <c r="G80" s="9">
        <f>+$D$74+7*$E$74</f>
        <v>4.078486</v>
      </c>
      <c r="H80" s="9">
        <f>+$D$74+9*$E$74</f>
        <v>4.322486</v>
      </c>
      <c r="I80" s="9">
        <f>+$D$74+10*$E$74</f>
        <v>4.444486</v>
      </c>
      <c r="J80" s="9">
        <f>+$D$74+12*$E$74</f>
        <v>4.688486</v>
      </c>
      <c r="K80" s="9">
        <f>+$D$74+15*$E$74</f>
        <v>5.054486000000001</v>
      </c>
      <c r="L80" s="9">
        <f>+$D$74+18*$E$74</f>
        <v>5.420486</v>
      </c>
      <c r="M80" s="9">
        <f>+$D$74+21*$E$74</f>
        <v>5.786486</v>
      </c>
    </row>
    <row r="104" ht="15.75">
      <c r="A104" s="2" t="s">
        <v>6</v>
      </c>
    </row>
    <row r="105" ht="15.75">
      <c r="A105" s="2" t="s">
        <v>7</v>
      </c>
    </row>
    <row r="106" ht="15.75">
      <c r="A106" s="2" t="s">
        <v>8</v>
      </c>
    </row>
    <row r="107" ht="15.75">
      <c r="A107" s="2" t="s">
        <v>9</v>
      </c>
    </row>
    <row r="109" ht="15.75">
      <c r="A109" s="2" t="s">
        <v>51</v>
      </c>
    </row>
    <row r="110" ht="15.75">
      <c r="A110" s="2" t="s">
        <v>52</v>
      </c>
    </row>
    <row r="111" ht="15.75">
      <c r="A111" s="2" t="s">
        <v>53</v>
      </c>
    </row>
    <row r="112" ht="15.75">
      <c r="A112" s="2" t="s">
        <v>105</v>
      </c>
    </row>
    <row r="114" ht="15.75">
      <c r="A114" s="2" t="s">
        <v>54</v>
      </c>
    </row>
    <row r="115" ht="15.75">
      <c r="A115" s="2" t="s">
        <v>57</v>
      </c>
    </row>
    <row r="116" ht="15.75">
      <c r="A116" s="2" t="s">
        <v>55</v>
      </c>
    </row>
    <row r="117" ht="15.75">
      <c r="A117" s="2" t="s">
        <v>56</v>
      </c>
    </row>
    <row r="118" ht="15.75">
      <c r="A118" s="2" t="s">
        <v>58</v>
      </c>
    </row>
    <row r="119" ht="15.75">
      <c r="A119" s="2" t="s">
        <v>59</v>
      </c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800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workbookViewId="0" topLeftCell="A1">
      <selection activeCell="B43" sqref="B43"/>
    </sheetView>
  </sheetViews>
  <sheetFormatPr defaultColWidth="9.140625" defaultRowHeight="12.75"/>
  <cols>
    <col min="1" max="1" width="18.00390625" style="0" customWidth="1"/>
    <col min="7" max="7" width="19.421875" style="0" customWidth="1"/>
  </cols>
  <sheetData>
    <row r="1" ht="15.75">
      <c r="A1" s="1" t="s">
        <v>60</v>
      </c>
    </row>
    <row r="2" ht="15.75">
      <c r="A2" s="2" t="s">
        <v>102</v>
      </c>
    </row>
    <row r="3" ht="15.75">
      <c r="A3" s="2" t="s">
        <v>103</v>
      </c>
    </row>
    <row r="4" ht="15.75">
      <c r="A4" s="6" t="s">
        <v>61</v>
      </c>
    </row>
    <row r="5" ht="15.75">
      <c r="A5" s="6" t="s">
        <v>62</v>
      </c>
    </row>
    <row r="6" ht="15.75">
      <c r="A6" s="6" t="s">
        <v>63</v>
      </c>
    </row>
    <row r="7" ht="15.75">
      <c r="A7" s="6" t="s">
        <v>64</v>
      </c>
    </row>
    <row r="8" ht="15.75">
      <c r="A8" s="6" t="s">
        <v>82</v>
      </c>
    </row>
    <row r="9" ht="15.75">
      <c r="A9" s="6" t="s">
        <v>101</v>
      </c>
    </row>
    <row r="11" spans="1:14" ht="15.75">
      <c r="A11" s="6" t="s">
        <v>66</v>
      </c>
      <c r="L11" t="s">
        <v>20</v>
      </c>
      <c r="M11" t="s">
        <v>20</v>
      </c>
      <c r="N11" s="5" t="s">
        <v>32</v>
      </c>
    </row>
    <row r="12" spans="13:14" ht="12.75">
      <c r="M12" t="s">
        <v>34</v>
      </c>
      <c r="N12">
        <v>-0.07638746323141749</v>
      </c>
    </row>
    <row r="13" spans="1:14" ht="15.75">
      <c r="A13" s="6" t="s">
        <v>62</v>
      </c>
      <c r="M13" t="s">
        <v>35</v>
      </c>
      <c r="N13">
        <v>-0.024</v>
      </c>
    </row>
    <row r="14" spans="13:14" ht="12.75">
      <c r="M14" t="s">
        <v>70</v>
      </c>
      <c r="N14">
        <v>-0.17621329690416535</v>
      </c>
    </row>
    <row r="15" spans="2:14" ht="12.75">
      <c r="B15" t="s">
        <v>67</v>
      </c>
      <c r="M15" t="s">
        <v>71</v>
      </c>
      <c r="N15">
        <v>0.5494208361942552</v>
      </c>
    </row>
    <row r="16" spans="2:14" ht="12.75">
      <c r="B16" t="s">
        <v>68</v>
      </c>
      <c r="G16" s="5" t="s">
        <v>19</v>
      </c>
      <c r="H16" s="7">
        <v>50</v>
      </c>
      <c r="I16" s="5" t="s">
        <v>76</v>
      </c>
      <c r="J16" s="5" t="s">
        <v>77</v>
      </c>
      <c r="M16" t="s">
        <v>72</v>
      </c>
      <c r="N16">
        <v>0.7407985024326158</v>
      </c>
    </row>
    <row r="17" spans="2:14" ht="12.75">
      <c r="B17" t="s">
        <v>69</v>
      </c>
      <c r="G17">
        <f>N13</f>
        <v>-0.024</v>
      </c>
      <c r="H17">
        <v>50</v>
      </c>
      <c r="I17">
        <f>G17*H17</f>
        <v>-1.2</v>
      </c>
      <c r="J17" s="8">
        <f>EXP(I17)</f>
        <v>0.30119421191220214</v>
      </c>
      <c r="M17" t="s">
        <v>73</v>
      </c>
      <c r="N17">
        <v>0.6018605821873578</v>
      </c>
    </row>
    <row r="18" spans="2:14" ht="12.75">
      <c r="B18" t="s">
        <v>107</v>
      </c>
      <c r="M18" t="s">
        <v>74</v>
      </c>
      <c r="N18">
        <v>0.7783557694704412</v>
      </c>
    </row>
    <row r="19" spans="13:14" ht="12.75">
      <c r="M19" t="s">
        <v>75</v>
      </c>
      <c r="N19">
        <v>-1.2022268558883515</v>
      </c>
    </row>
    <row r="21" ht="15.75">
      <c r="A21" s="6" t="s">
        <v>63</v>
      </c>
    </row>
    <row r="22" spans="1:2" ht="12.75">
      <c r="A22" t="s">
        <v>20</v>
      </c>
      <c r="B22" t="s">
        <v>78</v>
      </c>
    </row>
    <row r="23" ht="12.75">
      <c r="B23" t="s">
        <v>79</v>
      </c>
    </row>
    <row r="25" ht="15.75">
      <c r="A25" s="6" t="s">
        <v>64</v>
      </c>
    </row>
    <row r="26" ht="12.75">
      <c r="B26" t="s">
        <v>80</v>
      </c>
    </row>
    <row r="27" ht="12.75">
      <c r="B27" t="s">
        <v>81</v>
      </c>
    </row>
    <row r="29" ht="15.75">
      <c r="A29" s="6" t="s">
        <v>65</v>
      </c>
    </row>
    <row r="31" spans="1:13" ht="12.75">
      <c r="A31" t="s">
        <v>91</v>
      </c>
      <c r="B31" s="5"/>
      <c r="G31" t="s">
        <v>20</v>
      </c>
      <c r="H31" t="s">
        <v>32</v>
      </c>
      <c r="I31" t="s">
        <v>84</v>
      </c>
      <c r="J31" t="s">
        <v>85</v>
      </c>
      <c r="K31" t="s">
        <v>86</v>
      </c>
      <c r="L31" t="s">
        <v>87</v>
      </c>
      <c r="M31" t="s">
        <v>88</v>
      </c>
    </row>
    <row r="32" spans="1:13" ht="12.75">
      <c r="A32" t="s">
        <v>92</v>
      </c>
      <c r="E32" t="s">
        <v>83</v>
      </c>
      <c r="G32" t="s">
        <v>34</v>
      </c>
      <c r="H32">
        <v>-0.07638746323141749</v>
      </c>
      <c r="I32">
        <v>0.15814297976132052</v>
      </c>
      <c r="J32">
        <v>0.2333159021939654</v>
      </c>
      <c r="K32">
        <v>1</v>
      </c>
      <c r="L32">
        <v>0.6290759630134605</v>
      </c>
      <c r="M32">
        <v>0.9264571689184927</v>
      </c>
    </row>
    <row r="33" spans="1:13" ht="12.75">
      <c r="A33" t="s">
        <v>93</v>
      </c>
      <c r="E33" s="10">
        <f>M32</f>
        <v>0.9264571689184927</v>
      </c>
      <c r="G33" t="s">
        <v>35</v>
      </c>
      <c r="H33">
        <v>-0.023956870488894496</v>
      </c>
      <c r="I33">
        <v>0.0022570705769884175</v>
      </c>
      <c r="J33">
        <v>112.66003748999682</v>
      </c>
      <c r="K33">
        <v>1</v>
      </c>
      <c r="L33">
        <v>2.5613322335976653E-26</v>
      </c>
      <c r="M33">
        <v>0.9763278173913048</v>
      </c>
    </row>
    <row r="34" spans="1:13" ht="12.75">
      <c r="A34" t="s">
        <v>94</v>
      </c>
      <c r="E34" s="10"/>
      <c r="G34" t="s">
        <v>70</v>
      </c>
      <c r="H34">
        <v>-0.17621329690416535</v>
      </c>
      <c r="I34">
        <v>0.07584820049917906</v>
      </c>
      <c r="J34">
        <v>5.3974271638366575</v>
      </c>
      <c r="K34">
        <v>1</v>
      </c>
      <c r="L34">
        <v>0.020166458724259567</v>
      </c>
      <c r="M34">
        <v>0.8384391277927958</v>
      </c>
    </row>
    <row r="35" spans="1:12" ht="12.75">
      <c r="A35" t="s">
        <v>95</v>
      </c>
      <c r="D35" t="s">
        <v>96</v>
      </c>
      <c r="E35" s="10"/>
      <c r="G35" t="s">
        <v>89</v>
      </c>
      <c r="J35">
        <v>29.259184636041123</v>
      </c>
      <c r="K35">
        <v>2</v>
      </c>
      <c r="L35">
        <v>4.430459631384271E-07</v>
      </c>
    </row>
    <row r="36" spans="1:13" ht="12.75">
      <c r="A36" t="s">
        <v>48</v>
      </c>
      <c r="D36">
        <f>H32+H39</f>
        <v>0.5254731189559403</v>
      </c>
      <c r="E36" s="10">
        <f>EXP(D36)</f>
        <v>1.691258825731799</v>
      </c>
      <c r="G36" t="s">
        <v>71</v>
      </c>
      <c r="H36">
        <v>0.5494208361942552</v>
      </c>
      <c r="I36">
        <v>0.14690793475336886</v>
      </c>
      <c r="J36">
        <v>13.986844424199596</v>
      </c>
      <c r="K36">
        <v>1</v>
      </c>
      <c r="L36">
        <v>0.00018409422154879858</v>
      </c>
      <c r="M36">
        <v>1.7322494710902856</v>
      </c>
    </row>
    <row r="37" spans="1:13" ht="12.75">
      <c r="A37" t="s">
        <v>49</v>
      </c>
      <c r="D37">
        <f>H32+H40</f>
        <v>0.7019683062390236</v>
      </c>
      <c r="E37" s="10">
        <f>EXP(D37)</f>
        <v>2.0177202929190927</v>
      </c>
      <c r="G37" t="s">
        <v>72</v>
      </c>
      <c r="H37">
        <v>0.7407985024326158</v>
      </c>
      <c r="I37">
        <v>0.13768688849536223</v>
      </c>
      <c r="J37">
        <v>28.947763783619152</v>
      </c>
      <c r="K37">
        <v>1</v>
      </c>
      <c r="L37">
        <v>7.435660332717306E-08</v>
      </c>
      <c r="M37">
        <v>2.0976097924698514</v>
      </c>
    </row>
    <row r="38" spans="7:12" ht="12.75">
      <c r="G38" t="s">
        <v>90</v>
      </c>
      <c r="J38">
        <v>16.588143193923045</v>
      </c>
      <c r="K38">
        <v>2</v>
      </c>
      <c r="L38">
        <v>0.0002499945108453888</v>
      </c>
    </row>
    <row r="39" spans="7:13" ht="12.75">
      <c r="G39" t="s">
        <v>73</v>
      </c>
      <c r="H39">
        <v>0.6018605821873578</v>
      </c>
      <c r="I39">
        <v>0.1994934568727467</v>
      </c>
      <c r="J39">
        <v>9.101950930842953</v>
      </c>
      <c r="K39">
        <v>1</v>
      </c>
      <c r="L39">
        <v>0.0025533700124081597</v>
      </c>
      <c r="M39">
        <v>1.8255121580052145</v>
      </c>
    </row>
    <row r="40" spans="7:13" ht="12.75">
      <c r="G40" t="s">
        <v>74</v>
      </c>
      <c r="H40">
        <v>0.7783557694704412</v>
      </c>
      <c r="I40">
        <v>0.19261670985292637</v>
      </c>
      <c r="J40">
        <v>16.329330432734977</v>
      </c>
      <c r="K40">
        <v>1</v>
      </c>
      <c r="L40">
        <v>5.3233605059021125E-05</v>
      </c>
      <c r="M40">
        <v>2.1778883693830067</v>
      </c>
    </row>
    <row r="41" spans="7:13" ht="12.75">
      <c r="G41" t="s">
        <v>75</v>
      </c>
      <c r="H41">
        <v>-1.2022268558883515</v>
      </c>
      <c r="I41">
        <v>0.13391176341898198</v>
      </c>
      <c r="J41">
        <v>80.60006503502413</v>
      </c>
      <c r="K41">
        <v>1</v>
      </c>
      <c r="L41">
        <v>2.7635038527364236E-19</v>
      </c>
      <c r="M41">
        <v>0.3005242420478954</v>
      </c>
    </row>
    <row r="42" ht="12.75">
      <c r="A42" t="s">
        <v>110</v>
      </c>
    </row>
    <row r="43" ht="12.75">
      <c r="A43" t="s">
        <v>97</v>
      </c>
    </row>
    <row r="44" ht="12.75">
      <c r="A44" t="s">
        <v>106</v>
      </c>
    </row>
    <row r="46" ht="15.75">
      <c r="A46" s="6" t="s">
        <v>101</v>
      </c>
    </row>
    <row r="50" spans="1:4" ht="12.75">
      <c r="A50" t="s">
        <v>20</v>
      </c>
      <c r="B50" s="5" t="s">
        <v>32</v>
      </c>
      <c r="C50" t="s">
        <v>44</v>
      </c>
      <c r="D50" s="5" t="s">
        <v>98</v>
      </c>
    </row>
    <row r="51" spans="1:4" ht="12.75">
      <c r="A51" t="s">
        <v>34</v>
      </c>
      <c r="B51">
        <v>-0.076</v>
      </c>
      <c r="C51">
        <v>0</v>
      </c>
      <c r="D51">
        <f>B51*C51</f>
        <v>0</v>
      </c>
    </row>
    <row r="52" spans="1:4" ht="12.75">
      <c r="A52" t="s">
        <v>35</v>
      </c>
      <c r="B52">
        <v>-0.024</v>
      </c>
      <c r="C52">
        <v>50</v>
      </c>
      <c r="D52">
        <f aca="true" t="shared" si="0" ref="D52:D58">B52*C52</f>
        <v>-1.2</v>
      </c>
    </row>
    <row r="53" spans="1:4" ht="12.75">
      <c r="A53" t="s">
        <v>70</v>
      </c>
      <c r="B53">
        <v>-0.176</v>
      </c>
      <c r="C53">
        <v>0</v>
      </c>
      <c r="D53">
        <f t="shared" si="0"/>
        <v>0</v>
      </c>
    </row>
    <row r="54" spans="1:4" ht="12.75">
      <c r="A54" t="s">
        <v>71</v>
      </c>
      <c r="B54">
        <v>0.549</v>
      </c>
      <c r="C54">
        <v>0</v>
      </c>
      <c r="D54">
        <f t="shared" si="0"/>
        <v>0</v>
      </c>
    </row>
    <row r="55" spans="1:4" ht="12.75">
      <c r="A55" t="s">
        <v>72</v>
      </c>
      <c r="B55">
        <v>0.741</v>
      </c>
      <c r="C55">
        <v>1</v>
      </c>
      <c r="D55">
        <f t="shared" si="0"/>
        <v>0.741</v>
      </c>
    </row>
    <row r="56" spans="1:4" ht="12.75">
      <c r="A56" t="s">
        <v>73</v>
      </c>
      <c r="B56">
        <v>0.602</v>
      </c>
      <c r="C56">
        <v>0</v>
      </c>
      <c r="D56">
        <f t="shared" si="0"/>
        <v>0</v>
      </c>
    </row>
    <row r="57" spans="1:4" ht="12.75">
      <c r="A57" t="s">
        <v>74</v>
      </c>
      <c r="B57">
        <v>0.778</v>
      </c>
      <c r="C57">
        <v>0</v>
      </c>
      <c r="D57">
        <f t="shared" si="0"/>
        <v>0</v>
      </c>
    </row>
    <row r="58" spans="1:4" ht="12.75">
      <c r="A58" t="s">
        <v>75</v>
      </c>
      <c r="B58">
        <v>-1.202</v>
      </c>
      <c r="C58">
        <v>1</v>
      </c>
      <c r="D58">
        <f t="shared" si="0"/>
        <v>-1.202</v>
      </c>
    </row>
    <row r="59" spans="1:4" ht="12.75">
      <c r="A59" t="s">
        <v>99</v>
      </c>
      <c r="D59">
        <f>SUM(D51:D58)</f>
        <v>-1.661</v>
      </c>
    </row>
    <row r="60" spans="1:4" ht="12.75">
      <c r="A60" t="s">
        <v>100</v>
      </c>
      <c r="D60" s="4">
        <f>1/(1+EXP(-(D59)))</f>
        <v>0.15962780451094086</v>
      </c>
    </row>
    <row r="61" ht="12.75">
      <c r="D61" s="4"/>
    </row>
  </sheetData>
  <hyperlinks>
    <hyperlink ref="J17" r:id="rId1" display="=@exp(I17)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 Ringdal</dc:creator>
  <cp:keywords/>
  <dc:description/>
  <cp:lastModifiedBy>EBerge</cp:lastModifiedBy>
  <dcterms:created xsi:type="dcterms:W3CDTF">2003-12-02T08:41:59Z</dcterms:created>
  <dcterms:modified xsi:type="dcterms:W3CDTF">2004-02-03T16:23:32Z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-546209015</vt:i4>
  </property>
  <property fmtid="{D5CDD505-2E9C-101B-9397-08002B2CF9AE}" pid="3" name="_EmailSubject">
    <vt:lpwstr>siste eksamenssett</vt:lpwstr>
  </property>
  <property fmtid="{D5CDD505-2E9C-101B-9397-08002B2CF9AE}" pid="4" name="_AuthorEmail">
    <vt:lpwstr>Kristen.Ringdal@SVT.NTNU.NO</vt:lpwstr>
  </property>
  <property fmtid="{D5CDD505-2E9C-101B-9397-08002B2CF9AE}" pid="5" name="_AuthorEmailDisplayName">
    <vt:lpwstr>Kristen Ringdal</vt:lpwstr>
  </property>
  <property fmtid="{D5CDD505-2E9C-101B-9397-08002B2CF9AE}" pid="6" name="_ReviewingToolsShownOnce">
    <vt:lpwstr/>
  </property>
</Properties>
</file>